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0\ОТЧЕТЫ\ЕЖЕКВАРТАЛЬНЫЕ\ГОСУДАРСТВЕННЫЕ ПРОГРАММЫ\ГП_18_Развитие здравоохранения_18\2020_год\3_квартал_2020\"/>
    </mc:Choice>
  </mc:AlternateContent>
  <bookViews>
    <workbookView xWindow="0" yWindow="0" windowWidth="28800" windowHeight="12120" tabRatio="491"/>
  </bookViews>
  <sheets>
    <sheet name="СВОД_ДЗТиСЗН_форма" sheetId="46" r:id="rId1"/>
  </sheets>
  <definedNames>
    <definedName name="_xlnm.Print_Titles" localSheetId="0">СВОД_ДЗТиСЗН_форма!$7:$12</definedName>
    <definedName name="_xlnm.Print_Area" localSheetId="0">СВОД_ДЗТиСЗН_форма!$A$1:$T$156</definedName>
  </definedNames>
  <calcPr calcId="152511"/>
</workbook>
</file>

<file path=xl/calcChain.xml><?xml version="1.0" encoding="utf-8"?>
<calcChain xmlns="http://schemas.openxmlformats.org/spreadsheetml/2006/main">
  <c r="H28" i="46" l="1"/>
  <c r="J25" i="46"/>
  <c r="I25" i="46"/>
  <c r="H25" i="46"/>
  <c r="P65" i="46"/>
  <c r="I65" i="46"/>
  <c r="N30" i="46" l="1"/>
  <c r="M30" i="46" s="1"/>
  <c r="H30" i="46"/>
  <c r="G30" i="46" s="1"/>
  <c r="N35" i="46"/>
  <c r="H35" i="46"/>
  <c r="G35" i="46" s="1"/>
  <c r="N36" i="46"/>
  <c r="H36" i="46"/>
  <c r="G36" i="46" s="1"/>
  <c r="N34" i="46"/>
  <c r="M34" i="46" s="1"/>
  <c r="H34" i="46"/>
  <c r="G34" i="46" s="1"/>
  <c r="T30" i="46" l="1"/>
  <c r="S30" i="46"/>
  <c r="T36" i="46"/>
  <c r="T35" i="46"/>
  <c r="M35" i="46"/>
  <c r="S35" i="46" s="1"/>
  <c r="M36" i="46"/>
  <c r="S36" i="46" s="1"/>
  <c r="T34" i="46"/>
  <c r="S34" i="46"/>
  <c r="I61" i="46" l="1"/>
  <c r="J78" i="46" l="1"/>
  <c r="J93" i="46"/>
  <c r="L104" i="46" l="1"/>
  <c r="K104" i="46"/>
  <c r="J104" i="46"/>
  <c r="I104" i="46"/>
  <c r="P124" i="46"/>
  <c r="O124" i="46"/>
  <c r="I124" i="46"/>
  <c r="J124" i="46"/>
  <c r="O134" i="46"/>
  <c r="I144" i="46" l="1"/>
  <c r="N156" i="46"/>
  <c r="O153" i="46"/>
  <c r="H156" i="46" l="1"/>
  <c r="H155" i="46" s="1"/>
  <c r="V156" i="46" l="1"/>
  <c r="P144" i="46"/>
  <c r="P148" i="46"/>
  <c r="O148" i="46"/>
  <c r="P147" i="46"/>
  <c r="O147" i="46"/>
  <c r="P146" i="46"/>
  <c r="O146" i="46"/>
  <c r="P145" i="46"/>
  <c r="O145" i="46"/>
  <c r="O144" i="46"/>
  <c r="J145" i="46"/>
  <c r="J146" i="46"/>
  <c r="J147" i="46"/>
  <c r="J148" i="46"/>
  <c r="J144" i="46"/>
  <c r="I145" i="46"/>
  <c r="I146" i="46"/>
  <c r="I147" i="46"/>
  <c r="I148" i="46"/>
  <c r="N77" i="46"/>
  <c r="M77" i="46" s="1"/>
  <c r="G124" i="46" l="1"/>
  <c r="O25" i="46"/>
  <c r="K25" i="46"/>
  <c r="L25" i="46"/>
  <c r="P25" i="46"/>
  <c r="Q25" i="46"/>
  <c r="N33" i="46"/>
  <c r="H33" i="46"/>
  <c r="G33" i="46" s="1"/>
  <c r="N32" i="46"/>
  <c r="H32" i="46"/>
  <c r="G32" i="46" s="1"/>
  <c r="N31" i="46"/>
  <c r="H31" i="46"/>
  <c r="G31" i="46" s="1"/>
  <c r="I40" i="46"/>
  <c r="T33" i="46" l="1"/>
  <c r="M33" i="46"/>
  <c r="S33" i="46" s="1"/>
  <c r="T32" i="46"/>
  <c r="T31" i="46"/>
  <c r="M32" i="46"/>
  <c r="S32" i="46" s="1"/>
  <c r="M31" i="46"/>
  <c r="S31" i="46" s="1"/>
  <c r="H52" i="46"/>
  <c r="H51" i="46"/>
  <c r="O65" i="46"/>
  <c r="N67" i="46"/>
  <c r="H67" i="46"/>
  <c r="G67" i="46" s="1"/>
  <c r="M67" i="46" l="1"/>
  <c r="S67" i="46" s="1"/>
  <c r="T67" i="46"/>
  <c r="J63" i="46"/>
  <c r="P63" i="46"/>
  <c r="I108" i="46"/>
  <c r="O126" i="46"/>
  <c r="P134" i="46"/>
  <c r="J134" i="46"/>
  <c r="I134" i="46"/>
  <c r="I153" i="46"/>
  <c r="H50" i="46" l="1"/>
  <c r="I50" i="46"/>
  <c r="J50" i="46"/>
  <c r="K50" i="46"/>
  <c r="L50" i="46"/>
  <c r="O50" i="46"/>
  <c r="P50" i="46"/>
  <c r="Q50" i="46"/>
  <c r="R50" i="46"/>
  <c r="N52" i="46"/>
  <c r="M52" i="46" s="1"/>
  <c r="G52" i="46"/>
  <c r="R65" i="46"/>
  <c r="Q65" i="46"/>
  <c r="L65" i="46"/>
  <c r="N66" i="46"/>
  <c r="H66" i="46"/>
  <c r="J65" i="46"/>
  <c r="K65" i="46"/>
  <c r="H73" i="46"/>
  <c r="P78" i="46"/>
  <c r="O78" i="46" s="1"/>
  <c r="I78" i="46"/>
  <c r="S52" i="46" l="1"/>
  <c r="M66" i="46"/>
  <c r="T66" i="46"/>
  <c r="T52" i="46"/>
  <c r="G66" i="46"/>
  <c r="P80" i="46"/>
  <c r="O80" i="46"/>
  <c r="J80" i="46"/>
  <c r="I80" i="46"/>
  <c r="I79" i="46" s="1"/>
  <c r="N83" i="46"/>
  <c r="M83" i="46" s="1"/>
  <c r="N84" i="46"/>
  <c r="M84" i="46" s="1"/>
  <c r="H84" i="46"/>
  <c r="G84" i="46" s="1"/>
  <c r="H83" i="46"/>
  <c r="G83" i="46" s="1"/>
  <c r="S66" i="46" l="1"/>
  <c r="S84" i="46"/>
  <c r="T84" i="46"/>
  <c r="S83" i="46"/>
  <c r="T83" i="46"/>
  <c r="J126" i="46"/>
  <c r="I126" i="46"/>
  <c r="M134" i="46" l="1"/>
  <c r="M133" i="46" s="1"/>
  <c r="J133" i="46"/>
  <c r="J125" i="46" s="1"/>
  <c r="K133" i="46"/>
  <c r="L133" i="46"/>
  <c r="N133" i="46"/>
  <c r="O133" i="46"/>
  <c r="O125" i="46" s="1"/>
  <c r="P133" i="46"/>
  <c r="Q133" i="46"/>
  <c r="R133" i="46"/>
  <c r="N137" i="46"/>
  <c r="T144" i="46"/>
  <c r="T145" i="46"/>
  <c r="T146" i="46"/>
  <c r="T147" i="46"/>
  <c r="T148" i="46"/>
  <c r="G148" i="46"/>
  <c r="M144" i="46"/>
  <c r="M145" i="46"/>
  <c r="M146" i="46"/>
  <c r="M147" i="46"/>
  <c r="N154" i="46" l="1"/>
  <c r="U156" i="46"/>
  <c r="I24" i="46" l="1"/>
  <c r="J24" i="46"/>
  <c r="K24" i="46"/>
  <c r="L24" i="46"/>
  <c r="O24" i="46"/>
  <c r="P24" i="46"/>
  <c r="Q24" i="46"/>
  <c r="R24" i="46"/>
  <c r="I23" i="46"/>
  <c r="J23" i="46"/>
  <c r="K23" i="46"/>
  <c r="L23" i="46"/>
  <c r="O23" i="46"/>
  <c r="P23" i="46"/>
  <c r="Q23" i="46"/>
  <c r="R23" i="46"/>
  <c r="I20" i="46"/>
  <c r="J20" i="46"/>
  <c r="K20" i="46"/>
  <c r="L20" i="46"/>
  <c r="O20" i="46"/>
  <c r="P20" i="46"/>
  <c r="Q20" i="46"/>
  <c r="R20" i="46"/>
  <c r="I19" i="46"/>
  <c r="J19" i="46"/>
  <c r="K19" i="46"/>
  <c r="L19" i="46"/>
  <c r="O19" i="46"/>
  <c r="P19" i="46"/>
  <c r="Q19" i="46"/>
  <c r="R19" i="46"/>
  <c r="I18" i="46"/>
  <c r="J18" i="46"/>
  <c r="K18" i="46"/>
  <c r="L18" i="46"/>
  <c r="O18" i="46"/>
  <c r="P18" i="46"/>
  <c r="Q18" i="46"/>
  <c r="R18" i="46"/>
  <c r="K17" i="46"/>
  <c r="L17" i="46"/>
  <c r="O17" i="46"/>
  <c r="P17" i="46"/>
  <c r="Q17" i="46"/>
  <c r="R17" i="46"/>
  <c r="N140" i="46"/>
  <c r="I15" i="46"/>
  <c r="J15" i="46"/>
  <c r="K15" i="46"/>
  <c r="L15" i="46"/>
  <c r="Q15" i="46"/>
  <c r="R15" i="46"/>
  <c r="I138" i="46" l="1"/>
  <c r="J138" i="46"/>
  <c r="K138" i="46"/>
  <c r="L138" i="46"/>
  <c r="O138" i="46"/>
  <c r="P138" i="46"/>
  <c r="Q138" i="46"/>
  <c r="R138" i="46"/>
  <c r="R149" i="46"/>
  <c r="N139" i="46"/>
  <c r="M139" i="46" s="1"/>
  <c r="H139" i="46"/>
  <c r="G139" i="46" s="1"/>
  <c r="M140" i="46"/>
  <c r="H140" i="46"/>
  <c r="S139" i="46" l="1"/>
  <c r="T139" i="46"/>
  <c r="M138" i="46"/>
  <c r="N138" i="46"/>
  <c r="H138" i="46"/>
  <c r="G140" i="46"/>
  <c r="G138" i="46" s="1"/>
  <c r="R25" i="46"/>
  <c r="N68" i="46"/>
  <c r="N65" i="46" s="1"/>
  <c r="H68" i="46"/>
  <c r="J17" i="46"/>
  <c r="I76" i="46"/>
  <c r="O104" i="46"/>
  <c r="T68" i="46" l="1"/>
  <c r="H65" i="46"/>
  <c r="G68" i="46"/>
  <c r="M68" i="46"/>
  <c r="S138" i="46"/>
  <c r="T138" i="46"/>
  <c r="H120" i="46"/>
  <c r="G65" i="46" l="1"/>
  <c r="S68" i="46"/>
  <c r="M65" i="46"/>
  <c r="S65" i="46" s="1"/>
  <c r="T65" i="46"/>
  <c r="G156" i="46"/>
  <c r="I46" i="46" l="1"/>
  <c r="I70" i="46" l="1"/>
  <c r="I17" i="46"/>
  <c r="I87" i="46"/>
  <c r="O108" i="46"/>
  <c r="I21" i="46" l="1"/>
  <c r="M156" i="46"/>
  <c r="M155" i="46" s="1"/>
  <c r="N136" i="46" l="1"/>
  <c r="N24" i="46" s="1"/>
  <c r="H136" i="46"/>
  <c r="H24" i="46" s="1"/>
  <c r="I38" i="46"/>
  <c r="J38" i="46"/>
  <c r="K38" i="46"/>
  <c r="L38" i="46"/>
  <c r="O38" i="46"/>
  <c r="P38" i="46"/>
  <c r="Q38" i="46"/>
  <c r="R38" i="46"/>
  <c r="T24" i="46" l="1"/>
  <c r="G136" i="46"/>
  <c r="G24" i="46" s="1"/>
  <c r="T136" i="46"/>
  <c r="M136" i="46"/>
  <c r="M24" i="46" s="1"/>
  <c r="I54" i="46"/>
  <c r="I53" i="46" s="1"/>
  <c r="S24" i="46" l="1"/>
  <c r="S136" i="46"/>
  <c r="J61" i="46"/>
  <c r="K61" i="46"/>
  <c r="L61" i="46"/>
  <c r="O61" i="46"/>
  <c r="P61" i="46"/>
  <c r="Q61" i="46"/>
  <c r="R61" i="46"/>
  <c r="I63" i="46"/>
  <c r="K63" i="46"/>
  <c r="L63" i="46"/>
  <c r="O63" i="46"/>
  <c r="Q63" i="46"/>
  <c r="R63" i="46"/>
  <c r="N64" i="46"/>
  <c r="H64" i="46"/>
  <c r="G64" i="46" s="1"/>
  <c r="G63" i="46" s="1"/>
  <c r="J70" i="46"/>
  <c r="K70" i="46"/>
  <c r="L70" i="46"/>
  <c r="O70" i="46"/>
  <c r="P70" i="46"/>
  <c r="Q70" i="46"/>
  <c r="R70" i="46"/>
  <c r="N73" i="46"/>
  <c r="G73" i="46"/>
  <c r="K74" i="46"/>
  <c r="L74" i="46"/>
  <c r="O74" i="46"/>
  <c r="P74" i="46"/>
  <c r="Q74" i="46"/>
  <c r="R74" i="46"/>
  <c r="K76" i="46"/>
  <c r="L76" i="46"/>
  <c r="O76" i="46"/>
  <c r="P76" i="46"/>
  <c r="Q76" i="46"/>
  <c r="R76" i="46"/>
  <c r="J87" i="46"/>
  <c r="K87" i="46"/>
  <c r="L87" i="46"/>
  <c r="O87" i="46"/>
  <c r="P87" i="46"/>
  <c r="Q87" i="46"/>
  <c r="R87" i="46"/>
  <c r="N88" i="46"/>
  <c r="H88" i="46"/>
  <c r="G88" i="46" s="1"/>
  <c r="I37" i="46" l="1"/>
  <c r="M64" i="46"/>
  <c r="T64" i="46"/>
  <c r="M73" i="46"/>
  <c r="S73" i="46" s="1"/>
  <c r="T73" i="46"/>
  <c r="M88" i="46"/>
  <c r="S88" i="46" s="1"/>
  <c r="T88" i="46"/>
  <c r="N63" i="46"/>
  <c r="H63" i="46"/>
  <c r="T63" i="46" l="1"/>
  <c r="M63" i="46"/>
  <c r="S63" i="46" s="1"/>
  <c r="S64" i="46"/>
  <c r="N90" i="46"/>
  <c r="H90" i="46"/>
  <c r="G90" i="46" s="1"/>
  <c r="N89" i="46"/>
  <c r="H89" i="46"/>
  <c r="N91" i="46"/>
  <c r="H91" i="46"/>
  <c r="G91" i="46" s="1"/>
  <c r="T89" i="46" l="1"/>
  <c r="M91" i="46"/>
  <c r="S91" i="46" s="1"/>
  <c r="T91" i="46"/>
  <c r="M90" i="46"/>
  <c r="S90" i="46" s="1"/>
  <c r="T90" i="46"/>
  <c r="G89" i="46"/>
  <c r="G87" i="46" s="1"/>
  <c r="H87" i="46"/>
  <c r="M89" i="46"/>
  <c r="N87" i="46"/>
  <c r="M87" i="46" l="1"/>
  <c r="S87" i="46" s="1"/>
  <c r="S89" i="46"/>
  <c r="T87" i="46"/>
  <c r="N94" i="46"/>
  <c r="H94" i="46"/>
  <c r="G94" i="46" s="1"/>
  <c r="G93" i="46" s="1"/>
  <c r="R93" i="46"/>
  <c r="Q93" i="46"/>
  <c r="P93" i="46"/>
  <c r="O93" i="46"/>
  <c r="L93" i="46"/>
  <c r="K93" i="46"/>
  <c r="I93" i="46"/>
  <c r="L95" i="46"/>
  <c r="N96" i="46"/>
  <c r="H96" i="46"/>
  <c r="G96" i="46" s="1"/>
  <c r="G95" i="46" s="1"/>
  <c r="R95" i="46"/>
  <c r="Q95" i="46"/>
  <c r="P95" i="46"/>
  <c r="O95" i="46"/>
  <c r="K95" i="46"/>
  <c r="J95" i="46"/>
  <c r="I95" i="46"/>
  <c r="K142" i="46"/>
  <c r="K135" i="46" s="1"/>
  <c r="K98" i="46"/>
  <c r="L98" i="46"/>
  <c r="O98" i="46"/>
  <c r="P98" i="46"/>
  <c r="Q98" i="46"/>
  <c r="R98" i="46"/>
  <c r="J98" i="46"/>
  <c r="K101" i="46"/>
  <c r="K22" i="46" s="1"/>
  <c r="L101" i="46"/>
  <c r="L22" i="46" s="1"/>
  <c r="O101" i="46"/>
  <c r="O22" i="46" s="1"/>
  <c r="P101" i="46"/>
  <c r="P22" i="46" s="1"/>
  <c r="Q101" i="46"/>
  <c r="Q22" i="46" s="1"/>
  <c r="R101" i="46"/>
  <c r="R22" i="46" s="1"/>
  <c r="H103" i="46"/>
  <c r="G103" i="46" s="1"/>
  <c r="N103" i="46"/>
  <c r="P104" i="46"/>
  <c r="Q104" i="46"/>
  <c r="R104" i="46"/>
  <c r="N105" i="46"/>
  <c r="H105" i="46"/>
  <c r="H104" i="46" s="1"/>
  <c r="N113" i="46"/>
  <c r="N111" i="46"/>
  <c r="H111" i="46"/>
  <c r="G111" i="46" s="1"/>
  <c r="G105" i="46" l="1"/>
  <c r="G104" i="46" s="1"/>
  <c r="M103" i="46"/>
  <c r="S103" i="46" s="1"/>
  <c r="T103" i="46"/>
  <c r="M94" i="46"/>
  <c r="T94" i="46"/>
  <c r="M96" i="46"/>
  <c r="T96" i="46"/>
  <c r="M105" i="46"/>
  <c r="T105" i="46"/>
  <c r="M111" i="46"/>
  <c r="S111" i="46" s="1"/>
  <c r="T111" i="46"/>
  <c r="H93" i="46"/>
  <c r="O97" i="46"/>
  <c r="L97" i="46"/>
  <c r="Q97" i="46"/>
  <c r="K97" i="46"/>
  <c r="R97" i="46"/>
  <c r="P97" i="46"/>
  <c r="N93" i="46"/>
  <c r="N95" i="46"/>
  <c r="H95" i="46"/>
  <c r="N104" i="46"/>
  <c r="K115" i="46"/>
  <c r="K114" i="46" s="1"/>
  <c r="K106" i="46" s="1"/>
  <c r="L115" i="46"/>
  <c r="L114" i="46" s="1"/>
  <c r="O115" i="46"/>
  <c r="P115" i="46"/>
  <c r="Q115" i="46"/>
  <c r="Q114" i="46" s="1"/>
  <c r="Q106" i="46" s="1"/>
  <c r="R115" i="46"/>
  <c r="R114" i="46" s="1"/>
  <c r="J115" i="46"/>
  <c r="J114" i="46" s="1"/>
  <c r="N120" i="46"/>
  <c r="G120" i="46"/>
  <c r="N123" i="46"/>
  <c r="H123" i="46"/>
  <c r="G123" i="46" s="1"/>
  <c r="N122" i="46"/>
  <c r="H122" i="46"/>
  <c r="G122" i="46" s="1"/>
  <c r="N121" i="46"/>
  <c r="H121" i="46"/>
  <c r="G121" i="46" s="1"/>
  <c r="O114" i="46" l="1"/>
  <c r="O106" i="46" s="1"/>
  <c r="O15" i="46"/>
  <c r="P15" i="46"/>
  <c r="J21" i="46"/>
  <c r="T93" i="46"/>
  <c r="T104" i="46"/>
  <c r="M93" i="46"/>
  <c r="S93" i="46" s="1"/>
  <c r="S94" i="46"/>
  <c r="T95" i="46"/>
  <c r="M95" i="46"/>
  <c r="S96" i="46"/>
  <c r="M104" i="46"/>
  <c r="S104" i="46" s="1"/>
  <c r="S105" i="46"/>
  <c r="M123" i="46"/>
  <c r="S123" i="46" s="1"/>
  <c r="T123" i="46"/>
  <c r="M121" i="46"/>
  <c r="S121" i="46" s="1"/>
  <c r="T121" i="46"/>
  <c r="M122" i="46"/>
  <c r="S122" i="46" s="1"/>
  <c r="T122" i="46"/>
  <c r="M120" i="46"/>
  <c r="S120" i="46" s="1"/>
  <c r="T120" i="46"/>
  <c r="M124" i="46"/>
  <c r="S124" i="46" s="1"/>
  <c r="T124" i="46"/>
  <c r="N127" i="46"/>
  <c r="H127" i="46"/>
  <c r="K126" i="46"/>
  <c r="L126" i="46"/>
  <c r="P126" i="46"/>
  <c r="P125" i="46" s="1"/>
  <c r="N125" i="46" s="1"/>
  <c r="M125" i="46" s="1"/>
  <c r="Q126" i="46"/>
  <c r="Q125" i="46" s="1"/>
  <c r="R126" i="46"/>
  <c r="R125" i="46" s="1"/>
  <c r="N130" i="46"/>
  <c r="H130" i="46"/>
  <c r="G130" i="46" s="1"/>
  <c r="N129" i="46"/>
  <c r="H129" i="46"/>
  <c r="G129" i="46" s="1"/>
  <c r="N128" i="46"/>
  <c r="H128" i="46"/>
  <c r="G128" i="46" s="1"/>
  <c r="H137" i="46"/>
  <c r="H141" i="46"/>
  <c r="G141" i="46" s="1"/>
  <c r="R142" i="46"/>
  <c r="Q142" i="46"/>
  <c r="L142" i="46"/>
  <c r="S95" i="46" l="1"/>
  <c r="G127" i="46"/>
  <c r="H126" i="46"/>
  <c r="L135" i="46"/>
  <c r="Q135" i="46"/>
  <c r="R135" i="46"/>
  <c r="P114" i="46"/>
  <c r="N126" i="46"/>
  <c r="K125" i="46"/>
  <c r="K21" i="46"/>
  <c r="R21" i="46"/>
  <c r="Q21" i="46"/>
  <c r="P21" i="46"/>
  <c r="O21" i="46"/>
  <c r="L125" i="46"/>
  <c r="L21" i="46"/>
  <c r="G137" i="46"/>
  <c r="M137" i="46"/>
  <c r="T137" i="46"/>
  <c r="M129" i="46"/>
  <c r="S129" i="46" s="1"/>
  <c r="T129" i="46"/>
  <c r="M128" i="46"/>
  <c r="S128" i="46" s="1"/>
  <c r="T128" i="46"/>
  <c r="M130" i="46"/>
  <c r="S130" i="46" s="1"/>
  <c r="T130" i="46"/>
  <c r="M127" i="46"/>
  <c r="S127" i="46" s="1"/>
  <c r="T127" i="46"/>
  <c r="G126" i="46"/>
  <c r="S137" i="46" l="1"/>
  <c r="T126" i="46"/>
  <c r="M126" i="46"/>
  <c r="S126" i="46" s="1"/>
  <c r="I149" i="46"/>
  <c r="J149" i="46"/>
  <c r="K149" i="46"/>
  <c r="L149" i="46"/>
  <c r="O149" i="46"/>
  <c r="P149" i="46"/>
  <c r="Q149" i="46"/>
  <c r="N151" i="46"/>
  <c r="H151" i="46"/>
  <c r="N150" i="46"/>
  <c r="M150" i="46" s="1"/>
  <c r="H150" i="46"/>
  <c r="I155" i="46"/>
  <c r="K155" i="46"/>
  <c r="K14" i="46" s="1"/>
  <c r="L155" i="46"/>
  <c r="L14" i="46" s="1"/>
  <c r="O155" i="46"/>
  <c r="P155" i="46"/>
  <c r="Q155" i="46"/>
  <c r="Q14" i="46" s="1"/>
  <c r="R155" i="46"/>
  <c r="R14" i="46" s="1"/>
  <c r="J155" i="46"/>
  <c r="J153" i="46"/>
  <c r="L153" i="46"/>
  <c r="K153" i="46"/>
  <c r="P153" i="46"/>
  <c r="Q153" i="46"/>
  <c r="R153" i="46"/>
  <c r="M151" i="46" l="1"/>
  <c r="N20" i="46"/>
  <c r="L152" i="46"/>
  <c r="R152" i="46"/>
  <c r="G155" i="46"/>
  <c r="K152" i="46"/>
  <c r="T156" i="46"/>
  <c r="G151" i="46"/>
  <c r="S151" i="46" s="1"/>
  <c r="T151" i="46"/>
  <c r="G150" i="46"/>
  <c r="S150" i="46" s="1"/>
  <c r="T150" i="46"/>
  <c r="O152" i="46"/>
  <c r="J152" i="46"/>
  <c r="P152" i="46"/>
  <c r="I152" i="46"/>
  <c r="Q152" i="46"/>
  <c r="M149" i="46"/>
  <c r="N155" i="46"/>
  <c r="H149" i="46"/>
  <c r="N149" i="46"/>
  <c r="G149" i="46" l="1"/>
  <c r="S149" i="46" s="1"/>
  <c r="S156" i="46"/>
  <c r="T155" i="46"/>
  <c r="T149" i="46"/>
  <c r="J54" i="46"/>
  <c r="J53" i="46" s="1"/>
  <c r="K54" i="46"/>
  <c r="K53" i="46" s="1"/>
  <c r="L54" i="46"/>
  <c r="L53" i="46" s="1"/>
  <c r="O54" i="46"/>
  <c r="O53" i="46" s="1"/>
  <c r="P54" i="46"/>
  <c r="P53" i="46" s="1"/>
  <c r="Q54" i="46"/>
  <c r="Q53" i="46" s="1"/>
  <c r="R54" i="46"/>
  <c r="R53" i="46" s="1"/>
  <c r="J46" i="46"/>
  <c r="K46" i="46"/>
  <c r="L46" i="46"/>
  <c r="O46" i="46"/>
  <c r="P46" i="46"/>
  <c r="Q46" i="46"/>
  <c r="R46" i="46"/>
  <c r="J40" i="46"/>
  <c r="K40" i="46"/>
  <c r="K16" i="46" s="1"/>
  <c r="L40" i="46"/>
  <c r="L16" i="46" s="1"/>
  <c r="O40" i="46"/>
  <c r="P40" i="46"/>
  <c r="Q40" i="46"/>
  <c r="R40" i="46"/>
  <c r="N92" i="46"/>
  <c r="H92" i="46"/>
  <c r="G92" i="46" s="1"/>
  <c r="J37" i="46" l="1"/>
  <c r="R16" i="46"/>
  <c r="Q16" i="46"/>
  <c r="Q37" i="46"/>
  <c r="K37" i="46"/>
  <c r="R37" i="46"/>
  <c r="P37" i="46"/>
  <c r="L37" i="46"/>
  <c r="O37" i="46"/>
  <c r="M92" i="46"/>
  <c r="S92" i="46" s="1"/>
  <c r="T92" i="46"/>
  <c r="S155" i="46"/>
  <c r="R80" i="46"/>
  <c r="R79" i="46" s="1"/>
  <c r="R69" i="46" s="1"/>
  <c r="Q80" i="46"/>
  <c r="Q79" i="46" s="1"/>
  <c r="Q69" i="46" s="1"/>
  <c r="P79" i="46"/>
  <c r="P69" i="46" s="1"/>
  <c r="K80" i="46"/>
  <c r="K79" i="46" s="1"/>
  <c r="K69" i="46" s="1"/>
  <c r="L80" i="46"/>
  <c r="L79" i="46" s="1"/>
  <c r="L69" i="46" s="1"/>
  <c r="J79" i="46"/>
  <c r="Q13" i="46" l="1"/>
  <c r="K13" i="46"/>
  <c r="I115" i="46"/>
  <c r="I114" i="46" s="1"/>
  <c r="I106" i="46" s="1"/>
  <c r="G78" i="46" l="1"/>
  <c r="H99" i="46"/>
  <c r="G99" i="46" s="1"/>
  <c r="G98" i="46" s="1"/>
  <c r="T78" i="46" l="1"/>
  <c r="M78" i="46"/>
  <c r="S78" i="46" s="1"/>
  <c r="N45" i="46" l="1"/>
  <c r="H45" i="46"/>
  <c r="G45" i="46" s="1"/>
  <c r="N44" i="46"/>
  <c r="H44" i="46"/>
  <c r="G44" i="46" s="1"/>
  <c r="N43" i="46"/>
  <c r="H43" i="46"/>
  <c r="G43" i="46" s="1"/>
  <c r="N42" i="46"/>
  <c r="H42" i="46"/>
  <c r="N49" i="46"/>
  <c r="H49" i="46"/>
  <c r="G49" i="46" s="1"/>
  <c r="N48" i="46"/>
  <c r="H48" i="46"/>
  <c r="G48" i="46" s="1"/>
  <c r="N47" i="46"/>
  <c r="H47" i="46"/>
  <c r="T44" i="46" l="1"/>
  <c r="T42" i="46"/>
  <c r="T43" i="46"/>
  <c r="T45" i="46"/>
  <c r="T48" i="46"/>
  <c r="T47" i="46"/>
  <c r="T49" i="46"/>
  <c r="N46" i="46"/>
  <c r="G47" i="46"/>
  <c r="H46" i="46"/>
  <c r="G42" i="46"/>
  <c r="M48" i="46"/>
  <c r="S48" i="46" s="1"/>
  <c r="M49" i="46"/>
  <c r="S49" i="46" s="1"/>
  <c r="M42" i="46"/>
  <c r="M43" i="46"/>
  <c r="S43" i="46" s="1"/>
  <c r="M44" i="46"/>
  <c r="S44" i="46" s="1"/>
  <c r="M45" i="46"/>
  <c r="S45" i="46" s="1"/>
  <c r="M47" i="46"/>
  <c r="S47" i="46" l="1"/>
  <c r="T46" i="46"/>
  <c r="S42" i="46"/>
  <c r="M46" i="46"/>
  <c r="H154" i="46"/>
  <c r="H153" i="46" l="1"/>
  <c r="G154" i="46"/>
  <c r="G46" i="46"/>
  <c r="S46" i="46" s="1"/>
  <c r="H152" i="46" l="1"/>
  <c r="G153" i="46"/>
  <c r="G152" i="46" s="1"/>
  <c r="H62" i="46"/>
  <c r="N62" i="46"/>
  <c r="N61" i="46" l="1"/>
  <c r="T62" i="46"/>
  <c r="G62" i="46"/>
  <c r="G61" i="46" s="1"/>
  <c r="H61" i="46"/>
  <c r="M62" i="46"/>
  <c r="M61" i="46" l="1"/>
  <c r="S61" i="46" s="1"/>
  <c r="S62" i="46"/>
  <c r="T61" i="46"/>
  <c r="N29" i="46"/>
  <c r="N28" i="46"/>
  <c r="N27" i="46"/>
  <c r="N26" i="46"/>
  <c r="N25" i="46" s="1"/>
  <c r="H29" i="46"/>
  <c r="G29" i="46" s="1"/>
  <c r="G28" i="46"/>
  <c r="H27" i="46"/>
  <c r="H26" i="46"/>
  <c r="N41" i="46"/>
  <c r="H41" i="46"/>
  <c r="N60" i="46"/>
  <c r="N23" i="46" s="1"/>
  <c r="N59" i="46"/>
  <c r="N58" i="46"/>
  <c r="N57" i="46"/>
  <c r="N56" i="46"/>
  <c r="N55" i="46"/>
  <c r="N51" i="46"/>
  <c r="N50" i="46" s="1"/>
  <c r="N39" i="46"/>
  <c r="H60" i="46"/>
  <c r="H23" i="46" s="1"/>
  <c r="H59" i="46"/>
  <c r="H58" i="46"/>
  <c r="H57" i="46"/>
  <c r="H56" i="46"/>
  <c r="H55" i="46"/>
  <c r="H39" i="46"/>
  <c r="H38" i="46" s="1"/>
  <c r="N72" i="46"/>
  <c r="N71" i="46"/>
  <c r="H72" i="46"/>
  <c r="G72" i="46" s="1"/>
  <c r="H71" i="46"/>
  <c r="I74" i="46"/>
  <c r="I69" i="46" s="1"/>
  <c r="J74" i="46"/>
  <c r="H75" i="46"/>
  <c r="H74" i="46" s="1"/>
  <c r="N75" i="46"/>
  <c r="J76" i="46"/>
  <c r="H77" i="46"/>
  <c r="O79" i="46"/>
  <c r="O69" i="46" s="1"/>
  <c r="N86" i="46"/>
  <c r="N85" i="46"/>
  <c r="N82" i="46"/>
  <c r="N81" i="46"/>
  <c r="H86" i="46"/>
  <c r="G86" i="46" s="1"/>
  <c r="H85" i="46"/>
  <c r="G85" i="46" s="1"/>
  <c r="H82" i="46"/>
  <c r="G82" i="46" s="1"/>
  <c r="H81" i="46"/>
  <c r="I98" i="46"/>
  <c r="I101" i="46"/>
  <c r="I22" i="46" s="1"/>
  <c r="N99" i="46"/>
  <c r="J101" i="46"/>
  <c r="N102" i="46"/>
  <c r="N100" i="46"/>
  <c r="H102" i="46"/>
  <c r="H100" i="46"/>
  <c r="N107" i="46"/>
  <c r="H107" i="46"/>
  <c r="G107" i="46" s="1"/>
  <c r="J108" i="46"/>
  <c r="J106" i="46" s="1"/>
  <c r="L108" i="46"/>
  <c r="L106" i="46" s="1"/>
  <c r="L13" i="46" s="1"/>
  <c r="P108" i="46"/>
  <c r="P106" i="46" s="1"/>
  <c r="R108" i="46"/>
  <c r="R106" i="46" s="1"/>
  <c r="R13" i="46" s="1"/>
  <c r="N112" i="46"/>
  <c r="N110" i="46"/>
  <c r="N109" i="46"/>
  <c r="H113" i="46"/>
  <c r="H20" i="46" s="1"/>
  <c r="T20" i="46" s="1"/>
  <c r="H112" i="46"/>
  <c r="G112" i="46" s="1"/>
  <c r="H110" i="46"/>
  <c r="G110" i="46" s="1"/>
  <c r="H109" i="46"/>
  <c r="G109" i="46" s="1"/>
  <c r="N119" i="46"/>
  <c r="N118" i="46"/>
  <c r="N117" i="46"/>
  <c r="N116" i="46"/>
  <c r="H119" i="46"/>
  <c r="G119" i="46" s="1"/>
  <c r="H118" i="46"/>
  <c r="G118" i="46" s="1"/>
  <c r="H117" i="46"/>
  <c r="G117" i="46" s="1"/>
  <c r="H116" i="46"/>
  <c r="N132" i="46"/>
  <c r="N131" i="46"/>
  <c r="H132" i="46"/>
  <c r="G132" i="46" s="1"/>
  <c r="H131" i="46"/>
  <c r="N141" i="46"/>
  <c r="T140" i="46"/>
  <c r="J69" i="46" l="1"/>
  <c r="G81" i="46"/>
  <c r="G80" i="46" s="1"/>
  <c r="G79" i="46" s="1"/>
  <c r="H80" i="46"/>
  <c r="H79" i="46" s="1"/>
  <c r="H115" i="46"/>
  <c r="H21" i="46"/>
  <c r="H15" i="46"/>
  <c r="N15" i="46"/>
  <c r="N17" i="46"/>
  <c r="N18" i="46"/>
  <c r="J97" i="46"/>
  <c r="J22" i="46"/>
  <c r="N19" i="46"/>
  <c r="N21" i="46"/>
  <c r="T23" i="46"/>
  <c r="G58" i="46"/>
  <c r="G19" i="46" s="1"/>
  <c r="H19" i="46"/>
  <c r="G56" i="46"/>
  <c r="H17" i="46"/>
  <c r="G57" i="46"/>
  <c r="G18" i="46" s="1"/>
  <c r="H18" i="46"/>
  <c r="T71" i="46"/>
  <c r="G55" i="46"/>
  <c r="H54" i="46"/>
  <c r="H53" i="46" s="1"/>
  <c r="G27" i="46"/>
  <c r="T132" i="46"/>
  <c r="T100" i="46"/>
  <c r="T29" i="46"/>
  <c r="M141" i="46"/>
  <c r="S141" i="46" s="1"/>
  <c r="T141" i="46"/>
  <c r="T116" i="46"/>
  <c r="T109" i="46"/>
  <c r="T107" i="46"/>
  <c r="T26" i="46"/>
  <c r="T117" i="46"/>
  <c r="T72" i="46"/>
  <c r="T27" i="46"/>
  <c r="T28" i="46"/>
  <c r="T131" i="46"/>
  <c r="N38" i="46"/>
  <c r="T39" i="46"/>
  <c r="N40" i="46"/>
  <c r="T41" i="46"/>
  <c r="T50" i="46"/>
  <c r="T51" i="46"/>
  <c r="T55" i="46"/>
  <c r="T58" i="46"/>
  <c r="T60" i="46"/>
  <c r="T59" i="46"/>
  <c r="T56" i="46"/>
  <c r="T57" i="46"/>
  <c r="N74" i="46"/>
  <c r="T74" i="46" s="1"/>
  <c r="T75" i="46"/>
  <c r="N76" i="46"/>
  <c r="T77" i="46"/>
  <c r="T86" i="46"/>
  <c r="T81" i="46"/>
  <c r="T82" i="46"/>
  <c r="T85" i="46"/>
  <c r="N98" i="46"/>
  <c r="T99" i="46"/>
  <c r="N101" i="46"/>
  <c r="N22" i="46" s="1"/>
  <c r="T102" i="46"/>
  <c r="T110" i="46"/>
  <c r="T112" i="46"/>
  <c r="G113" i="46"/>
  <c r="T113" i="46"/>
  <c r="T118" i="46"/>
  <c r="T119" i="46"/>
  <c r="N70" i="46"/>
  <c r="G77" i="46"/>
  <c r="G76" i="46" s="1"/>
  <c r="H76" i="46"/>
  <c r="G71" i="46"/>
  <c r="G70" i="46" s="1"/>
  <c r="H70" i="46"/>
  <c r="I97" i="46"/>
  <c r="G100" i="46"/>
  <c r="G102" i="46"/>
  <c r="G101" i="46" s="1"/>
  <c r="G22" i="46" s="1"/>
  <c r="H101" i="46"/>
  <c r="H22" i="46" s="1"/>
  <c r="G131" i="46"/>
  <c r="M131" i="46"/>
  <c r="N115" i="46"/>
  <c r="N114" i="46" s="1"/>
  <c r="G116" i="46"/>
  <c r="H114" i="46"/>
  <c r="G39" i="46"/>
  <c r="G38" i="46" s="1"/>
  <c r="G26" i="46"/>
  <c r="N54" i="46"/>
  <c r="G59" i="46"/>
  <c r="G21" i="46" s="1"/>
  <c r="G60" i="46"/>
  <c r="G23" i="46" s="1"/>
  <c r="G51" i="46"/>
  <c r="G50" i="46" s="1"/>
  <c r="G41" i="46"/>
  <c r="G40" i="46" s="1"/>
  <c r="H40" i="46"/>
  <c r="M132" i="46"/>
  <c r="S132" i="46" s="1"/>
  <c r="M117" i="46"/>
  <c r="S117" i="46" s="1"/>
  <c r="M119" i="46"/>
  <c r="S119" i="46" s="1"/>
  <c r="M110" i="46"/>
  <c r="S110" i="46" s="1"/>
  <c r="M113" i="46"/>
  <c r="M20" i="46" s="1"/>
  <c r="M100" i="46"/>
  <c r="M81" i="46"/>
  <c r="S81" i="46" s="1"/>
  <c r="M85" i="46"/>
  <c r="S85" i="46" s="1"/>
  <c r="M72" i="46"/>
  <c r="S72" i="46" s="1"/>
  <c r="M39" i="46"/>
  <c r="M56" i="46"/>
  <c r="M58" i="46"/>
  <c r="M60" i="46"/>
  <c r="M23" i="46" s="1"/>
  <c r="M41" i="46"/>
  <c r="M27" i="46"/>
  <c r="M29" i="46"/>
  <c r="S29" i="46" s="1"/>
  <c r="M116" i="46"/>
  <c r="M118" i="46"/>
  <c r="S118" i="46" s="1"/>
  <c r="M109" i="46"/>
  <c r="S109" i="46" s="1"/>
  <c r="M112" i="46"/>
  <c r="S112" i="46" s="1"/>
  <c r="M107" i="46"/>
  <c r="S107" i="46" s="1"/>
  <c r="M102" i="46"/>
  <c r="M99" i="46"/>
  <c r="M82" i="46"/>
  <c r="S82" i="46" s="1"/>
  <c r="M86" i="46"/>
  <c r="S86" i="46" s="1"/>
  <c r="M75" i="46"/>
  <c r="M71" i="46"/>
  <c r="M51" i="46"/>
  <c r="M50" i="46" s="1"/>
  <c r="M55" i="46"/>
  <c r="M57" i="46"/>
  <c r="M59" i="46"/>
  <c r="M26" i="46"/>
  <c r="M28" i="46"/>
  <c r="S28" i="46" s="1"/>
  <c r="G75" i="46"/>
  <c r="G74" i="46" s="1"/>
  <c r="N80" i="46"/>
  <c r="N79" i="46" s="1"/>
  <c r="H98" i="46"/>
  <c r="N108" i="46"/>
  <c r="H108" i="46"/>
  <c r="N69" i="46" l="1"/>
  <c r="H69" i="46"/>
  <c r="G69" i="46"/>
  <c r="G25" i="46"/>
  <c r="T22" i="46"/>
  <c r="T21" i="46"/>
  <c r="M25" i="46"/>
  <c r="T19" i="46"/>
  <c r="H37" i="46"/>
  <c r="S23" i="46"/>
  <c r="T15" i="46"/>
  <c r="T18" i="46"/>
  <c r="S55" i="46"/>
  <c r="G17" i="46"/>
  <c r="T17" i="46"/>
  <c r="S58" i="46"/>
  <c r="M19" i="46"/>
  <c r="S19" i="46" s="1"/>
  <c r="M15" i="46"/>
  <c r="M21" i="46"/>
  <c r="S21" i="46" s="1"/>
  <c r="T38" i="46"/>
  <c r="S57" i="46"/>
  <c r="M18" i="46"/>
  <c r="S18" i="46" s="1"/>
  <c r="S56" i="46"/>
  <c r="M17" i="46"/>
  <c r="G15" i="46"/>
  <c r="G108" i="46"/>
  <c r="G20" i="46"/>
  <c r="S20" i="46" s="1"/>
  <c r="G54" i="46"/>
  <c r="S27" i="46"/>
  <c r="G53" i="46"/>
  <c r="G37" i="46" s="1"/>
  <c r="G97" i="46"/>
  <c r="S113" i="46"/>
  <c r="T25" i="46"/>
  <c r="S59" i="46"/>
  <c r="S116" i="46"/>
  <c r="S100" i="46"/>
  <c r="S140" i="46"/>
  <c r="S131" i="46"/>
  <c r="T108" i="46"/>
  <c r="S26" i="46"/>
  <c r="M38" i="46"/>
  <c r="S39" i="46"/>
  <c r="M40" i="46"/>
  <c r="S40" i="46" s="1"/>
  <c r="S41" i="46"/>
  <c r="T40" i="46"/>
  <c r="S50" i="46"/>
  <c r="S51" i="46"/>
  <c r="S60" i="46"/>
  <c r="N53" i="46"/>
  <c r="T54" i="46"/>
  <c r="T70" i="46"/>
  <c r="S71" i="46"/>
  <c r="M74" i="46"/>
  <c r="S74" i="46" s="1"/>
  <c r="S75" i="46"/>
  <c r="M76" i="46"/>
  <c r="S76" i="46" s="1"/>
  <c r="S77" i="46"/>
  <c r="T76" i="46"/>
  <c r="T80" i="46"/>
  <c r="M98" i="46"/>
  <c r="S98" i="46" s="1"/>
  <c r="S99" i="46"/>
  <c r="T98" i="46"/>
  <c r="M101" i="46"/>
  <c r="M22" i="46" s="1"/>
  <c r="S22" i="46" s="1"/>
  <c r="S102" i="46"/>
  <c r="N97" i="46"/>
  <c r="T101" i="46"/>
  <c r="G115" i="46"/>
  <c r="G114" i="46" s="1"/>
  <c r="T114" i="46"/>
  <c r="T115" i="46"/>
  <c r="N153" i="46"/>
  <c r="M153" i="46" s="1"/>
  <c r="T154" i="46"/>
  <c r="M70" i="46"/>
  <c r="S70" i="46" s="1"/>
  <c r="H97" i="46"/>
  <c r="M115" i="46"/>
  <c r="M54" i="46"/>
  <c r="M108" i="46"/>
  <c r="M80" i="46"/>
  <c r="M79" i="46" s="1"/>
  <c r="M154" i="46"/>
  <c r="S154" i="46" s="1"/>
  <c r="H106" i="46"/>
  <c r="M69" i="46" l="1"/>
  <c r="S108" i="46"/>
  <c r="G106" i="46"/>
  <c r="S17" i="46"/>
  <c r="S15" i="46"/>
  <c r="S54" i="46"/>
  <c r="S38" i="46"/>
  <c r="S25" i="46"/>
  <c r="M53" i="46"/>
  <c r="M37" i="46" s="1"/>
  <c r="S37" i="46" s="1"/>
  <c r="N37" i="46"/>
  <c r="T37" i="46" s="1"/>
  <c r="N106" i="46"/>
  <c r="T106" i="46" s="1"/>
  <c r="T53" i="46"/>
  <c r="S80" i="46"/>
  <c r="T69" i="46"/>
  <c r="T79" i="46"/>
  <c r="T97" i="46"/>
  <c r="M97" i="46"/>
  <c r="S97" i="46" s="1"/>
  <c r="S101" i="46"/>
  <c r="M114" i="46"/>
  <c r="S114" i="46" s="1"/>
  <c r="S115" i="46"/>
  <c r="M152" i="46"/>
  <c r="S153" i="46"/>
  <c r="N152" i="46"/>
  <c r="T153" i="46"/>
  <c r="S53" i="46" l="1"/>
  <c r="M106" i="46"/>
  <c r="S106" i="46" s="1"/>
  <c r="S79" i="46"/>
  <c r="T152" i="46"/>
  <c r="S152" i="46"/>
  <c r="M148" i="46"/>
  <c r="S148" i="46" s="1"/>
  <c r="O143" i="46"/>
  <c r="P143" i="46"/>
  <c r="P142" i="46" s="1"/>
  <c r="P14" i="46" s="1"/>
  <c r="S69" i="46" l="1"/>
  <c r="P135" i="46"/>
  <c r="P13" i="46" s="1"/>
  <c r="P16" i="46"/>
  <c r="N143" i="46"/>
  <c r="O142" i="46"/>
  <c r="O14" i="46" s="1"/>
  <c r="O16" i="46" l="1"/>
  <c r="O135" i="46"/>
  <c r="O13" i="46" s="1"/>
  <c r="M143" i="46"/>
  <c r="N142" i="46"/>
  <c r="N14" i="46" s="1"/>
  <c r="M142" i="46" l="1"/>
  <c r="M14" i="46" s="1"/>
  <c r="N135" i="46"/>
  <c r="N13" i="46" s="1"/>
  <c r="N16" i="46"/>
  <c r="M135" i="46" l="1"/>
  <c r="M13" i="46" s="1"/>
  <c r="M16" i="46"/>
  <c r="W14" i="46" l="1"/>
  <c r="G144" i="46"/>
  <c r="S144" i="46" s="1"/>
  <c r="G146" i="46"/>
  <c r="S146" i="46" s="1"/>
  <c r="G145" i="46"/>
  <c r="S145" i="46" s="1"/>
  <c r="G147" i="46"/>
  <c r="S147" i="46" s="1"/>
  <c r="J143" i="46" l="1"/>
  <c r="J142" i="46" s="1"/>
  <c r="J14" i="46" s="1"/>
  <c r="I143" i="46"/>
  <c r="J16" i="46"/>
  <c r="J135" i="46" l="1"/>
  <c r="H143" i="46"/>
  <c r="T143" i="46" s="1"/>
  <c r="I142" i="46"/>
  <c r="I16" i="46"/>
  <c r="G143" i="46"/>
  <c r="H142" i="46" l="1"/>
  <c r="J13" i="46"/>
  <c r="V13" i="46" s="1"/>
  <c r="I135" i="46"/>
  <c r="S143" i="46"/>
  <c r="G142" i="46"/>
  <c r="H16" i="46"/>
  <c r="T16" i="46" s="1"/>
  <c r="H135" i="46"/>
  <c r="T142" i="46"/>
  <c r="T135" i="46" l="1"/>
  <c r="G16" i="46"/>
  <c r="S16" i="46" s="1"/>
  <c r="G135" i="46"/>
  <c r="S142" i="46"/>
  <c r="S135" i="46" l="1"/>
  <c r="T134" i="46"/>
  <c r="I133" i="46"/>
  <c r="H133" i="46"/>
  <c r="G134" i="46"/>
  <c r="G133" i="46" s="1"/>
  <c r="G14" i="46" s="1"/>
  <c r="T133" i="46" l="1"/>
  <c r="H14" i="46"/>
  <c r="T14" i="46" s="1"/>
  <c r="I125" i="46"/>
  <c r="H125" i="46" s="1"/>
  <c r="H13" i="46" s="1"/>
  <c r="I14" i="46"/>
  <c r="S134" i="46"/>
  <c r="S133" i="46"/>
  <c r="S14" i="46"/>
  <c r="I13" i="46" l="1"/>
  <c r="G125" i="46" l="1"/>
  <c r="T125" i="46"/>
  <c r="V14" i="46" l="1"/>
  <c r="T13" i="46"/>
  <c r="S125" i="46"/>
  <c r="G13" i="46"/>
  <c r="S13" i="46" s="1"/>
</calcChain>
</file>

<file path=xl/sharedStrings.xml><?xml version="1.0" encoding="utf-8"?>
<sst xmlns="http://schemas.openxmlformats.org/spreadsheetml/2006/main" count="561" uniqueCount="291">
  <si>
    <t>КУ НАО "Бюро судебно-медицинской экспертизы"</t>
  </si>
  <si>
    <t>ГБУЗ НАО "Окружной противотуберкулезный диспансер"</t>
  </si>
  <si>
    <t>Подпрограмма 5. Кадровое обеспечение системы здравоохранения</t>
  </si>
  <si>
    <t>Подпрограмма 3. Охрана здоровья матери и ребенка</t>
  </si>
  <si>
    <t>Основное мероприятие 3. Совершенствование методов профилактики вертикальной передачи ВИЧ - инфекции от матери ребенку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</si>
  <si>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</si>
  <si>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Подпрограмма 2. Совершенствование оказания специализированной, медицинской помощи, скорой, в том числе скорой специализированной, медицинской помощи, медицинской эвакуации</t>
  </si>
  <si>
    <t>Подпрограмма 6. Совершенствование системы лекарственного обеспечения, в том числе в амбулаторных условиях</t>
  </si>
  <si>
    <t xml:space="preserve">Подпрограмма 7. Информатизация здравоохранения, включая развитие телемедицины                      </t>
  </si>
  <si>
    <t>Подпрограмма 8. Совершенствование системы управления в сфере здравоохранения Ненецкого автономного округа</t>
  </si>
  <si>
    <t>Кассовое исполнение</t>
  </si>
  <si>
    <t>Департамент здравоохранения, труда и социальной защиты населения Ненецкого автономного округа</t>
  </si>
  <si>
    <t>1.1 Информированность населения о здоровом образе жизни и профилактике заболеваний (включая информацию о вреде курения, о здоровом питании, о физической активности), в том числе:</t>
  </si>
  <si>
    <t>2.6Организация и проведение наркомониторинга посредством анкетирования определенных групп населения</t>
  </si>
  <si>
    <t>3.1 Приобретение иммунобиологических препаратов и одноразового инструментария</t>
  </si>
  <si>
    <t>3.2 Обеспечение доставки иммунобиологических препаратов в медицинские организации Ненецкого автономного округа</t>
  </si>
  <si>
    <t>3.3 Приобретение холодильного оборудования для хранения вакцин</t>
  </si>
  <si>
    <t>1.3 Социальная поддержка лицам, больным активными формами туберкулеза</t>
  </si>
  <si>
    <t>2.2 Приобретение антивирусных препаратов для  лечения лиц, инфицированных вирусами иммунодефицита человека</t>
  </si>
  <si>
    <t>3.1 Создание эффективной системы лечения лиц, страдающих алкогольной и наркотической зависимостью</t>
  </si>
  <si>
    <t xml:space="preserve">Всего </t>
  </si>
  <si>
    <t>КУ НАО "Финансово-расчетный центр"</t>
  </si>
  <si>
    <t>ГБУЗ НАО "Центральная районная поликлиника Заполярного района"</t>
  </si>
  <si>
    <t>ГБУЗ НАО "Ненецкая окружная стоматологическая поликлиника"</t>
  </si>
  <si>
    <t xml:space="preserve">КУ НАО «Финансово-расчетный центр» </t>
  </si>
  <si>
    <t>4.2.  Предоставление денежной компенсации за наём жилых помещений специалистам бюджетных учреждений</t>
  </si>
  <si>
    <t>Подпрограмма 9.  "Обеспечение оказания экстренной медицинской помощи гражданам, проживающим в труднодоступных районах Ненецкого автономного округа"</t>
  </si>
  <si>
    <t>Основное мероприятие 1. "Организация оказания экстренной медицинской помощи гражданам, проживающим в труднодоступных районах, в том числе с использованием нового воздушного судна, оснащенного медицинским модулем"</t>
  </si>
  <si>
    <t>ИИ</t>
  </si>
  <si>
    <t>Наименование ответственного исполнителя, соисполнителя, участника</t>
  </si>
  <si>
    <t>Итого</t>
  </si>
  <si>
    <t>КУ НАО Финансово-расчетный центр"</t>
  </si>
  <si>
    <t>2.8. Организация и проведение исследований по выявлению потребителей психоактивных веществ среди призывников во время призывных кампаний в Ненецком автономном округе</t>
  </si>
  <si>
    <t>2.7. Организация и проведение тестирования учащихся в образовательных учреждениях общего и начального профессионального образования на предмет употребления психоактивных веществ</t>
  </si>
  <si>
    <t>2.4. Введение уроков наркопрофилактики, профилактики приема алкоголя (лекции, диалоги, видеофильмы и обсуждения, конкурсы, акции), работа с родителями учащихся (родительскими комитетами), педагогами образовательных учреждений</t>
  </si>
  <si>
    <t>2.2. Тиражирование средств наглядной агитации и информации (буклеты, плакаты, листовки) по первичной профилактике наркомании и зависимости от других психоактивных веществ</t>
  </si>
  <si>
    <t>Отдельное мероприятие программы "Осуществление переданных полномочий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здоровья"</t>
  </si>
  <si>
    <t>Отдельное мероприятие программы "Расходы на содержание государственных органов и обеспечение их функций"</t>
  </si>
  <si>
    <t>Отдельное мероприятие программы "Обеспечение обязательного медицинского страхования неработающего населения  (Страховые взносы на обязательное медицинское страхование неработающего населения)"</t>
  </si>
  <si>
    <t>Отдельное мероприятие программы "Финансовое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 в соответствии с пунктом 3 статьи 8 Федерального закона от 29 ноября 2010 года N 326-ФЗ "Об обязательном медицинском страховании в Российской Федерации"</t>
  </si>
  <si>
    <t>№ П/П</t>
  </si>
  <si>
    <t>3</t>
  </si>
  <si>
    <t>3.1.1</t>
  </si>
  <si>
    <t>3.2.1</t>
  </si>
  <si>
    <t>3.2.2</t>
  </si>
  <si>
    <t>3.2.3</t>
  </si>
  <si>
    <t>3.2.4</t>
  </si>
  <si>
    <t>3.2.5</t>
  </si>
  <si>
    <t>3.3.1</t>
  </si>
  <si>
    <t>3.3.2</t>
  </si>
  <si>
    <t>3.3.3</t>
  </si>
  <si>
    <t>3.4.1</t>
  </si>
  <si>
    <t>3.5.1</t>
  </si>
  <si>
    <t>4</t>
  </si>
  <si>
    <t>4.1.1</t>
  </si>
  <si>
    <t>4.1.2</t>
  </si>
  <si>
    <t>4.2.1</t>
  </si>
  <si>
    <t>4.3.1</t>
  </si>
  <si>
    <t>5</t>
  </si>
  <si>
    <t>4.4.1</t>
  </si>
  <si>
    <t>4.4.2</t>
  </si>
  <si>
    <t>4.4.3</t>
  </si>
  <si>
    <t>5.1.1</t>
  </si>
  <si>
    <t>5.3.1</t>
  </si>
  <si>
    <t>6</t>
  </si>
  <si>
    <t>6.3.1</t>
  </si>
  <si>
    <t>6.3.2</t>
  </si>
  <si>
    <t>7</t>
  </si>
  <si>
    <t>8</t>
  </si>
  <si>
    <t>9</t>
  </si>
  <si>
    <t>9.1</t>
  </si>
  <si>
    <t>9.2</t>
  </si>
  <si>
    <t>10</t>
  </si>
  <si>
    <t>10.1.2</t>
  </si>
  <si>
    <t>3.6.2</t>
  </si>
  <si>
    <t>6.2 Развитие системы раннего выявления онкологических заболеваний</t>
  </si>
  <si>
    <t>5.1. Реализация территориальной программы государственных гарантий бесплатного оказания гражданам медицинской помощи в Ненецком автономном округе при оказании первичной медико-санитарной помощи в амбулаторных условиях и в условиях дневного стационара.</t>
  </si>
  <si>
    <t>Ц/П ГП</t>
  </si>
  <si>
    <t>ГП</t>
  </si>
  <si>
    <t>ОМ</t>
  </si>
  <si>
    <t>Код целевой статьи расходов окружного бюджета</t>
  </si>
  <si>
    <t>Оценка степени соответствия запларированному уровню затрат (%)</t>
  </si>
  <si>
    <t>(наименование государственной программы)</t>
  </si>
  <si>
    <t>Ц</t>
  </si>
  <si>
    <t>00</t>
  </si>
  <si>
    <t>МБ</t>
  </si>
  <si>
    <t>х</t>
  </si>
  <si>
    <t>КУ НАО "Ненецкий информационно-аналитический центр"</t>
  </si>
  <si>
    <t>Участник: ГБУЗ НАО "Ненецкая окружная больница"</t>
  </si>
  <si>
    <t>01</t>
  </si>
  <si>
    <t>18</t>
  </si>
  <si>
    <t>02</t>
  </si>
  <si>
    <t>11</t>
  </si>
  <si>
    <t>03</t>
  </si>
  <si>
    <t>04</t>
  </si>
  <si>
    <t>05</t>
  </si>
  <si>
    <t>06</t>
  </si>
  <si>
    <t>4.5 Единовременная компенсационная выплата медицинским работникам в возрасте до 50 лет, прибывшим или переехавшим на работу в сельский населенный пункт либо рабочий поселок</t>
  </si>
  <si>
    <t>2</t>
  </si>
  <si>
    <t>1</t>
  </si>
  <si>
    <t>07</t>
  </si>
  <si>
    <t>09</t>
  </si>
  <si>
    <t>Основное мероприятие 11. Развитие медицинского комплекса ГБУЗ НАО "Ненецкая окружная больница"</t>
  </si>
  <si>
    <t>КУ НАО "Централизованный стройзаказчик"</t>
  </si>
  <si>
    <t>ГКУ НАО "Отделение социальной защиты населения"</t>
  </si>
  <si>
    <t>13.3</t>
  </si>
  <si>
    <t>ФБ</t>
  </si>
  <si>
    <t>1.1</t>
  </si>
  <si>
    <t>Наименование отдельного мероприятия, регионального проекта, подпрограммы, основного мероприятия</t>
  </si>
  <si>
    <t>ОБ всего</t>
  </si>
  <si>
    <t>ОБ без ФБ</t>
  </si>
  <si>
    <t>в том числе</t>
  </si>
  <si>
    <t>Параметры финансового обеспечения (тыс. руб.)</t>
  </si>
  <si>
    <t>за счет всех источников (гр.10/гр.4)</t>
  </si>
  <si>
    <t>за счет ОБ (гр.11/гр.5)</t>
  </si>
  <si>
    <t>Обеспечение закупки авиационных работ органами государственной власти субъектов Российской Федерации в целях оказания медицинской помощи</t>
  </si>
  <si>
    <t>N1</t>
  </si>
  <si>
    <t>Оказание экстренной медицинской помощи гражданам с применением авиации"</t>
  </si>
  <si>
    <t>Региональный проект Ненецкого автономного округа "Создание единого цифрового контура в здравоохранении Ненецкого автономного округа на основе государственной информационной системы здравоохранения Ненецкого автономного округа"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</si>
  <si>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</si>
  <si>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N7</t>
  </si>
  <si>
    <t>Основное мероприятие Экспертиза и контрольные функции в сфере охраны здоровья</t>
  </si>
  <si>
    <t>Основное мероприятие Управление развитием отрасли, совершенствование структуры медицинских организаций</t>
  </si>
  <si>
    <t>Основное мероприятие Обеспечение защиты конфиденциальной информации и персональных данных, в том числе программных и аппаратных средств криптографической защиты, в учреждениях здравоохранения</t>
  </si>
  <si>
    <t>Основное мероприятие Развитие и обеспечение функционирования телемедицинской сети Ненецкого автономного округа</t>
  </si>
  <si>
    <t>Основное мероприятие Создание, модернизация и техническое обслуживание информационно-технологической инфраструктуры управления здравоохранения и подведомственных учреждений, необходимой для внедрения и функционирования прикладных информационных систем в здравоохранении</t>
  </si>
  <si>
    <t>Основное мероприятие Техническое и информационное сопровождение прикладных информационных систем управления здравоохранения и подведомственных учреждений, обеспечение их взаимодействия с федеральным сегментом единой государственной информационной системы здравоохранения, модернизация и развитие</t>
  </si>
  <si>
    <t>Основное мероприятие Приобретение инсулиновой помпы и расходного материала к ней</t>
  </si>
  <si>
    <t>Основное мероприятие Приобретение лекарственных препаратов для лечения диабетных осложнений, средств введения инсулина, средств контроля за гликемией крови</t>
  </si>
  <si>
    <t>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тканей.</t>
  </si>
  <si>
    <t>Закон Ненецкого автономного округа от 4 июля 2007 года N 100-ОЗ "О дополнительных мерах социальной поддержки отдельных категорий граждан Российской Федерации, проживающих на территории Ненецкого автономного округа, по обеспечению лекарственными препаратами и изделиями медицинского назначения"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</si>
  <si>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</si>
  <si>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Реализация отдельных полномочий в области лекарственного обеспечения</t>
  </si>
  <si>
    <t xml:space="preserve">Основное мероприятие Обеспечение отдельных категорий граждан Российской Федерации, проживающих на территории Ненецкого автономного округа, лекарственными препаратами и изделиями медицинского назначения </t>
  </si>
  <si>
    <t>Ежемесячная компенсационная денежная выплата студентам, ординаторам, заключившим договор о целевом обучении с государственной медицинской организацией Ненецкого автономного округа</t>
  </si>
  <si>
    <t>Ежемесячная денежная компенсация за наём жилых помещений студентам, ординаторам, заключившим договор о целевом обучении с государственной медицинской организацией Ненецкого автономного округа</t>
  </si>
  <si>
    <t>Компенсация стоимости проезда к месту учёбы и обратно студентам, ординаторам, заключившим договор о целевом обучении с государственной медицинской организацией Ненецкого автономного округа</t>
  </si>
  <si>
    <t>Единовременные компенсационные выплаты медицинским работникам (врачам, фельдшерам) прибывшим или переехавшим на работу в медицинскую организацию государственной системы здравоохранения Ненецкого автономного округа</t>
  </si>
  <si>
    <t>Основное мероприятие Меры социальной поддержки, направленные на привлечение и закрепление молодых специалистов в учреждениях здравоохранения НАО</t>
  </si>
  <si>
    <t>Основное мероприятие Мероприятия по организации непрерывного обучения медицинского персонала, последипломной подготовки (повышение квалификации, переподготовка)</t>
  </si>
  <si>
    <t xml:space="preserve">Основное мероприятие Мероприятия по планированию и мониторингу кадрового обеспечения </t>
  </si>
  <si>
    <t>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</si>
  <si>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N4</t>
  </si>
  <si>
    <t>Основное мероприятие Материально-техническое обеспечение медицинских организаций, оказывающих медицинскую помощь детям</t>
  </si>
  <si>
    <t>Организация обеспечения полноценным питанием (специализированными продуктами) детей в возрасте до трех лет</t>
  </si>
  <si>
    <t>Основное мероприятие Оказание медицинской, социальной помощи детям.</t>
  </si>
  <si>
    <t>Проведение неонатального скрининга, аудиологического скрининга</t>
  </si>
  <si>
    <t>Основное мероприятие Создание системы раннего выявления и коррекции нарушений развития ребенка</t>
  </si>
  <si>
    <t>Создание и оснащение референс-центров для проведения иммуногистохимических, патоморфологических исследований и лучевых методов исследований, переоснащение сети региональных медицинских организаций, оказывающих помощь больным онкологическими заболеваниями в субъектах Российской Федерации</t>
  </si>
  <si>
    <t>N3</t>
  </si>
  <si>
    <t>N2</t>
  </si>
  <si>
    <t>Оснащение оборудованием региональных сосудистых центров и первичных сосудистых отделений</t>
  </si>
  <si>
    <t>Основное мероприятие "Развитие службы крови"</t>
  </si>
  <si>
    <t>Обеспечение питания доноров крови и ее компонентов</t>
  </si>
  <si>
    <t>Дополнительные единовременные денежные выплаты лицам, постоянно проживающим в Ненецком автономном округе и являющимся активными (кадровыми) донорами крови и её компонентов</t>
  </si>
  <si>
    <t>КУ НАО «Финансово-расчетный центр» ГБУЗ НАО "Ненецкая окружная больница"</t>
  </si>
  <si>
    <t>Единовременные выплаты на питание за каждую сданную дозу крови и её компонентов</t>
  </si>
  <si>
    <t>Заготовка, переработка, хранение и обеспечение безопасности донорской крови и ее компонентов</t>
  </si>
  <si>
    <t>Предоставление социальной помощи для компенсации в стоимости проезда</t>
  </si>
  <si>
    <t>Предоставление социальной помощи при заболеваниях, требующих специальных методов диагностики, лечения, использования сложных медицинских технологий и медицинской реабилитации</t>
  </si>
  <si>
    <t xml:space="preserve">Оказание медицинской помощи в рамках территориальной программы государственных гарантий бесплатного оказания гражданам медицинской помощи при оказании специализированной медицинской помощи, скорой, в том числе скорой специализированной медицинской помощи, медицинской эвакуации, в том числе </t>
  </si>
  <si>
    <t>ГБУЗ НАО "Ненецкая окружная больница"</t>
  </si>
  <si>
    <t>ГБУЗ НАО "Ненецкая окружная больница", ГБУЗ НАО "Окружной противотуберкулезный диспансер", КУ НАО "Финансово-расчетный центр"</t>
  </si>
  <si>
    <t>Основное мероприятие Совершенствование системы оказания специализированной, высокотехнологичной медицинской помощи</t>
  </si>
  <si>
    <t xml:space="preserve">Основное мероприятие Совершенствование наркологической помощи </t>
  </si>
  <si>
    <t>Основное мероприятие Совершенствование оказания медицинской помощи лицам, инфицированным вирусом иммунодефицита человека, гепатитами В и С</t>
  </si>
  <si>
    <t>Реализация мероприятий по предупреждению и борьбе с социально значимыми инфекционными заболеваниями</t>
  </si>
  <si>
    <t>Приобретение лекарственных препаратов (второго ряда) для лечения больных туберкулёзом с множественной лекарственной устойчивостью возбудителя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</si>
  <si>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</si>
  <si>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P3</t>
  </si>
  <si>
    <t>Основное мероприятие Совершенствование системы оказания медицинской помощи больным туберкулезом</t>
  </si>
  <si>
    <t>Разработка типового проекта для последующей привязки и строительства объекта "Фельдшерский здравпункт на территории Ненецкого автономного округа"</t>
  </si>
  <si>
    <t>Основное мероприятие  Развитие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населения, в том числе у детей</t>
  </si>
  <si>
    <t>Основное мероприятие Развитие первичной медико-санитарной помощи, в том числе сельским жителям</t>
  </si>
  <si>
    <t>Основное мероприятие Профилактика ВИЧ-инфекции, вирусных гепатитов В и С</t>
  </si>
  <si>
    <t>Основное мероприятие Профилактика инфекционных заболеваний, включая иммунопрофилактику</t>
  </si>
  <si>
    <t>ГБУЗ НАО "Окружной противотуберкулезный диспансер" КУ НАО "Финансово-расчетный центр"</t>
  </si>
  <si>
    <t>ГБУЗ НАО "Ненецкая окружная больница" ГБУЗ НАО "Окружной противотуберкулезный диспансер" ГБУЗ НАО "Ненецкая окружная стоматологическая поликлиника" ГБУЗ НАО "Центральная районная поликлиника Заполярного района" КУ НАО Финансово-расчетный центр" КУ НАО "Централизованный стройзаказчик"</t>
  </si>
  <si>
    <t>Всего по отдельным мероприятиям государственной программы Ненецкого автономного округа "Развитие здравоохранения Ненецкого автономного округа"</t>
  </si>
  <si>
    <t>в том числе всего по региональным проектам, реализуемым в рамках госпрограммы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</si>
  <si>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</si>
  <si>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</si>
  <si>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</si>
  <si>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</si>
  <si>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</si>
  <si>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</si>
  <si>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</si>
  <si>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</si>
  <si>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</si>
  <si>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</si>
  <si>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4.1</t>
  </si>
  <si>
    <t>5.1</t>
  </si>
  <si>
    <t>6.1</t>
  </si>
  <si>
    <t>6.2</t>
  </si>
  <si>
    <t>6.3</t>
  </si>
  <si>
    <t>Х</t>
  </si>
  <si>
    <t>ГБУЗ НАО "Ненецкая окружная больница" ГБУЗ НАО "Окружной противотуберкулезный диспансер" ГБУЗ НАО "Ненецкая окружная стоматологическая поликлиника" ГБУЗ НАО "Центральная районная поликлиника Заполярного района" КУ НАО "Бюро судебно-медицинской экспертизы"</t>
  </si>
  <si>
    <t>Отчет</t>
  </si>
  <si>
    <t>"Развитие здравоохранения Ненецкого автономного округа"</t>
  </si>
  <si>
    <t>о реализации государственной программы Ненецкого автономного округа</t>
  </si>
  <si>
    <t>Основное мероприятие "Развитие системы паллиативной медицинской помощи"</t>
  </si>
  <si>
    <t>Основное мероприятие Развитие системы медицинской профилактики неинфекционных заболеваний и формирования здорового образа жизни, в том числе у детей. Профилактика развития зависимостей, включая потребление табака, алкоголя и психоактивных веществ, в том числе у детей</t>
  </si>
  <si>
    <t>Основное мероприятие Развитие государственной системы профилактики немедицинского потребления наркотиков:</t>
  </si>
  <si>
    <t>Создание и тиражирование "Новой модели медицинской организации, оказывающей первичную медико-санитарную помощь"</t>
  </si>
  <si>
    <t xml:space="preserve"> </t>
  </si>
  <si>
    <t>Ответственный исполнитель: Департамент здравоохранения, труда и социальной защиты населения Ненецкого автономного округа</t>
  </si>
  <si>
    <t>Участник: КУ НАО "Централизованный стройзаказчик"</t>
  </si>
  <si>
    <t>Участник: КУ НАО "Финансово-расчетный центр"</t>
  </si>
  <si>
    <t>Участник: КУ НАО "Бюро судебно-медицинской экспертизы"</t>
  </si>
  <si>
    <t>Участник: ГБУЗ НАО "Центральная районная поликлиника Заполярного района"</t>
  </si>
  <si>
    <t>Участник: ГБУЗ НАО "Ненецкая стоматологическая поликлиника"</t>
  </si>
  <si>
    <t>Участник: ГБУЗ НАО "Окружной противотуберкулезный диспансер"</t>
  </si>
  <si>
    <t>Участник: ГКУ НАО "Отделение социальной защиты населения"</t>
  </si>
  <si>
    <t>Участник: КУ НАО "Ненецкий информационно-аналитический центр"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</si>
  <si>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</si>
  <si>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</si>
  <si>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</si>
  <si>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</si>
  <si>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</si>
  <si>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</si>
  <si>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</si>
  <si>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</si>
  <si>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</si>
  <si>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</si>
  <si>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Региональный проект Ненецкого автономного округа "Разработка и реализация программы системной поддержки и повышения качества жизни граждан старшего поколения "Старшее поколение"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</si>
  <si>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6.4</t>
  </si>
  <si>
    <t>6.5</t>
  </si>
  <si>
    <t>6.6</t>
  </si>
  <si>
    <t>Региональный проект Ненецкого автономного округа "Борьба с сердечно-сосудистыми заболеваниями в Ненецком автономном округе" Оснащение оборудованием региональных сосудистых центров и первичных сосудистых отделений</t>
  </si>
  <si>
    <t>Региональный проект Ненецкого автономного округа "Борьба с онкологическими заболеваниями" Создание и оснащение референс-центров для проведения иммуногистохимических, патоморфологических исследований и лучевых методов исследований, переоснащение сети региональных медицинских организаций, оказывающих помощь больным онкологическими заболеваниями в субъектах Российской Федерации</t>
  </si>
  <si>
    <t>Региональный проект Ненецкого автономного округа "Программа развитие детского здравоохранения в Ненецком автономном округе, включая создание современной инфраструктуры оказания медицинской помощи детям" 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</si>
  <si>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11.1</t>
  </si>
  <si>
    <t>11.2</t>
  </si>
  <si>
    <t>11.3</t>
  </si>
  <si>
    <t>12</t>
  </si>
  <si>
    <t>12.1</t>
  </si>
  <si>
    <t>12.2</t>
  </si>
  <si>
    <t>12.3</t>
  </si>
  <si>
    <t>13</t>
  </si>
  <si>
    <t>13.1</t>
  </si>
  <si>
    <t>13.2</t>
  </si>
  <si>
    <t>13.4</t>
  </si>
  <si>
    <t>14</t>
  </si>
  <si>
    <t>15</t>
  </si>
  <si>
    <t>15.1</t>
  </si>
  <si>
    <t>15.2</t>
  </si>
  <si>
    <t>16</t>
  </si>
  <si>
    <t>16.1</t>
  </si>
  <si>
    <t>17</t>
  </si>
  <si>
    <t>Региональный проект Ненецкого автономного округа "Развитие первичной медико-санитарной помощи" Обеспечение закупки авиационных работ органами государственной власти субъектов Российской Федерации в целях оказания медицинской помощи</t>
  </si>
  <si>
    <t>План (Сводная бюджетная роспись на 31 декабря 2019 года)</t>
  </si>
  <si>
    <t>Всего по государственной программе Ненецкого автономного округа "Развитие здравоохранения Ненецкого автономного округа"</t>
  </si>
  <si>
    <t>Региональный проект Ненецкого автономного округа "Борьба с сердечно-сосудистыми заболеваниями в Ненецком автономном округе"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</si>
  <si>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</si>
  <si>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52160</t>
  </si>
  <si>
    <t>51610</t>
  </si>
  <si>
    <t>78060</t>
  </si>
  <si>
    <t>78160</t>
  </si>
  <si>
    <t>78150</t>
  </si>
  <si>
    <t>78110</t>
  </si>
  <si>
    <t>78140</t>
  </si>
  <si>
    <t>R1380</t>
  </si>
  <si>
    <t>ГБУЗ НАО "Ненецкая окружная больница" ГБУЗ НАО "Окружной противотуберкулезный диспансер" ГБУЗ НАО "Ненецкая окружная стоматологическая поликлиника" ГБУЗ НАО "Центральная районная поликлиника Заполярного района" ГКУ НАО "Отделение социальной защиты населения"</t>
  </si>
  <si>
    <t>Приобретение аппаратов для искусственной вентиляции лёгких для медицинских организаций за счёт средств резервного фонда Правительства Российской Федерации</t>
  </si>
  <si>
    <t>Приобретение аппаратов экстракорпоральной мембранной оксигенации для медицинских организаций за счёт средств резервного фонда Правительства Российской Федерации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</si>
  <si>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</si>
  <si>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Участник: ГБУЗ НАО "Ненецкая окружная больница" КУ НАО "Централизованный стройзаказчик"</t>
  </si>
  <si>
    <t xml:space="preserve">Участник: ГБУЗ НАО "Ненецкая окружная больница" </t>
  </si>
  <si>
    <t>5.2</t>
  </si>
  <si>
    <r>
      <t xml:space="preserve">Реализация мероприятий по предупреждению и борьбе с социально значимыми инфекционными заболеваниями </t>
    </r>
    <r>
      <rPr>
        <b/>
        <sz val="10"/>
        <color theme="1"/>
        <rFont val="Times New Roman"/>
        <family val="1"/>
        <charset val="204"/>
      </rPr>
      <t>Мероприятие 1</t>
    </r>
  </si>
  <si>
    <r>
      <t xml:space="preserve">Реализация мероприятий по предупреждению и борьбе с социально значимыми инфекционными заболеваниями </t>
    </r>
    <r>
      <rPr>
        <b/>
        <sz val="10"/>
        <color theme="1"/>
        <rFont val="Times New Roman"/>
        <family val="1"/>
        <charset val="204"/>
      </rPr>
      <t>Мероприятие 3</t>
    </r>
  </si>
  <si>
    <t>Доставка и монтаж блочно-модульных конструкций врачебных амбулаторий, фельдшерских и фельдшерско-акушерских (фельдшерских здрав-)  пунктов</t>
  </si>
  <si>
    <t>Только ОБ</t>
  </si>
  <si>
    <t>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инфекцией, за счёт средств резервного фонда Правительства Российской Федерации</t>
  </si>
  <si>
    <t>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 за счёт средств резервного фонда Правительства Российской Федерации</t>
  </si>
  <si>
    <t>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счёт средств резервного фонда Правительства Российской Федерации</t>
  </si>
  <si>
    <t>Реализация мер по предотвращению распространения новой коронавирусной инфекции COVID-19 на территории Ненецкого автономного округа</t>
  </si>
  <si>
    <t xml:space="preserve">Региональный проект Ненецкого автономного округа "Развитие первичной медико-санитарной помощи" </t>
  </si>
  <si>
    <t>за 3 квартал 2020 года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</si>
  <si>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произведённых субъектами Российской Федерации расходов на указанные цели, за счёт средств резервного фонда Правительства Российской Федерации</t>
  </si>
  <si>
    <t>Реализация мер по предотвращению распространения новой коронавирусной инфекции COVID-19 на территории Ненецкого автономного округа (выпадение доходов в связи с сокращением объёмов медицинской помощи)</t>
  </si>
  <si>
    <t>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 за счёт средств резервного фонда Правительства Российской Федерации</t>
  </si>
  <si>
    <t>12.4</t>
  </si>
  <si>
    <t>6.7</t>
  </si>
  <si>
    <t>2.5</t>
  </si>
  <si>
    <t>2.6</t>
  </si>
  <si>
    <t>2.7</t>
  </si>
  <si>
    <t>2.8</t>
  </si>
  <si>
    <t>2.9</t>
  </si>
  <si>
    <t>2.10</t>
  </si>
  <si>
    <t>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</si>
</sst>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#,##0.0"/>
    <numFmt numFmtId="168" formatCode="0.0%"/>
    <numFmt numFmtId="169" formatCode="0.0000%"/>
    <numFmt numFmtId="170" formatCode="0000000000"/>
    <numFmt numFmtId="171" formatCode="0.0000000%"/>
    <numFmt numFmtId="172" formatCode="0.00000000%"/>
    <numFmt numFmtId="173" formatCode="0.000000%"/>
    <numFmt numFmtId="174" formatCode="#,##0.000"/>
    <numFmt numFmtId="175" formatCode="0.000%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3" fillId="3" borderId="0" applyNumberFormat="0" applyBorder="0" applyAlignment="0" applyProtection="0"/>
    <xf numFmtId="0" fontId="5" fillId="20" borderId="1" applyNumberFormat="0" applyAlignment="0" applyProtection="0"/>
    <xf numFmtId="0" fontId="10" fillId="21" borderId="2" applyNumberFormat="0" applyAlignment="0" applyProtection="0"/>
    <xf numFmtId="0" fontId="14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3" fillId="7" borderId="1" applyNumberFormat="0" applyAlignment="0" applyProtection="0"/>
    <xf numFmtId="0" fontId="15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Font="0" applyAlignment="0" applyProtection="0"/>
    <xf numFmtId="0" fontId="4" fillId="20" borderId="8" applyNumberFormat="0" applyAlignment="0" applyProtection="0"/>
    <xf numFmtId="0" fontId="1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9" fillId="0" borderId="0"/>
    <xf numFmtId="0" fontId="1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/>
  </cellStyleXfs>
  <cellXfs count="154">
    <xf numFmtId="0" fontId="0" fillId="0" borderId="0" xfId="0"/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167" fontId="21" fillId="0" borderId="1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wrapText="1"/>
    </xf>
    <xf numFmtId="167" fontId="21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wrapText="1"/>
    </xf>
    <xf numFmtId="1" fontId="21" fillId="0" borderId="0" xfId="0" applyNumberFormat="1" applyFont="1" applyFill="1" applyBorder="1" applyAlignment="1">
      <alignment vertical="center" wrapText="1"/>
    </xf>
    <xf numFmtId="1" fontId="21" fillId="0" borderId="10" xfId="0" applyNumberFormat="1" applyFont="1" applyFill="1" applyBorder="1" applyAlignment="1">
      <alignment vertical="center" wrapText="1"/>
    </xf>
    <xf numFmtId="166" fontId="21" fillId="0" borderId="13" xfId="0" applyNumberFormat="1" applyFont="1" applyFill="1" applyBorder="1" applyAlignment="1">
      <alignment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167" fontId="21" fillId="0" borderId="0" xfId="0" applyNumberFormat="1" applyFont="1" applyFill="1" applyBorder="1" applyAlignment="1">
      <alignment horizontal="right" vertical="center" wrapText="1"/>
    </xf>
    <xf numFmtId="49" fontId="21" fillId="0" borderId="13" xfId="0" applyNumberFormat="1" applyFont="1" applyFill="1" applyBorder="1" applyAlignment="1">
      <alignment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vertical="center" wrapText="1"/>
    </xf>
    <xf numFmtId="10" fontId="21" fillId="0" borderId="0" xfId="0" applyNumberFormat="1" applyFont="1" applyFill="1" applyBorder="1" applyAlignment="1">
      <alignment vertical="center" wrapText="1"/>
    </xf>
    <xf numFmtId="169" fontId="21" fillId="0" borderId="0" xfId="0" applyNumberFormat="1" applyFont="1" applyFill="1" applyBorder="1" applyAlignment="1">
      <alignment vertical="center" wrapText="1"/>
    </xf>
    <xf numFmtId="167" fontId="21" fillId="0" borderId="0" xfId="0" applyNumberFormat="1" applyFont="1" applyFill="1" applyBorder="1" applyAlignment="1">
      <alignment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166" fontId="21" fillId="0" borderId="11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Fill="1" applyBorder="1" applyAlignment="1">
      <alignment vertical="center" wrapText="1"/>
    </xf>
    <xf numFmtId="166" fontId="25" fillId="0" borderId="10" xfId="0" applyNumberFormat="1" applyFont="1" applyFill="1" applyBorder="1" applyAlignment="1">
      <alignment horizontal="center" vertical="center" wrapText="1"/>
    </xf>
    <xf numFmtId="167" fontId="25" fillId="0" borderId="10" xfId="0" applyNumberFormat="1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vertical="center" wrapText="1"/>
    </xf>
    <xf numFmtId="166" fontId="25" fillId="0" borderId="13" xfId="0" applyNumberFormat="1" applyFont="1" applyFill="1" applyBorder="1" applyAlignment="1">
      <alignment horizontal="left" vertical="center" wrapText="1"/>
    </xf>
    <xf numFmtId="10" fontId="25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vertical="center" wrapText="1"/>
    </xf>
    <xf numFmtId="1" fontId="25" fillId="0" borderId="10" xfId="0" applyNumberFormat="1" applyFont="1" applyFill="1" applyBorder="1" applyAlignment="1">
      <alignment horizontal="left" vertical="center" wrapText="1"/>
    </xf>
    <xf numFmtId="1" fontId="21" fillId="0" borderId="13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70" fontId="22" fillId="0" borderId="12" xfId="48" applyNumberFormat="1" applyFont="1" applyFill="1" applyBorder="1" applyAlignment="1" applyProtection="1">
      <alignment horizontal="left" vertical="center" wrapText="1"/>
      <protection hidden="1"/>
    </xf>
    <xf numFmtId="166" fontId="22" fillId="0" borderId="13" xfId="0" applyNumberFormat="1" applyFont="1" applyFill="1" applyBorder="1" applyAlignment="1">
      <alignment horizontal="left" vertical="center" wrapText="1"/>
    </xf>
    <xf numFmtId="166" fontId="21" fillId="24" borderId="10" xfId="0" applyNumberFormat="1" applyFont="1" applyFill="1" applyBorder="1" applyAlignment="1">
      <alignment horizontal="center" vertical="center" wrapText="1"/>
    </xf>
    <xf numFmtId="167" fontId="21" fillId="24" borderId="10" xfId="0" applyNumberFormat="1" applyFont="1" applyFill="1" applyBorder="1" applyAlignment="1">
      <alignment horizontal="center" vertical="center" wrapText="1"/>
    </xf>
    <xf numFmtId="167" fontId="25" fillId="24" borderId="10" xfId="0" applyNumberFormat="1" applyFont="1" applyFill="1" applyBorder="1" applyAlignment="1">
      <alignment horizontal="center" vertical="center" wrapText="1"/>
    </xf>
    <xf numFmtId="1" fontId="25" fillId="24" borderId="10" xfId="0" applyNumberFormat="1" applyFont="1" applyFill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center" vertical="center" wrapText="1"/>
    </xf>
    <xf numFmtId="10" fontId="25" fillId="24" borderId="10" xfId="0" applyNumberFormat="1" applyFont="1" applyFill="1" applyBorder="1" applyAlignment="1">
      <alignment horizontal="center" vertical="center" wrapText="1"/>
    </xf>
    <xf numFmtId="166" fontId="21" fillId="24" borderId="0" xfId="0" applyNumberFormat="1" applyFont="1" applyFill="1" applyBorder="1" applyAlignment="1">
      <alignment wrapText="1"/>
    </xf>
    <xf numFmtId="1" fontId="21" fillId="24" borderId="10" xfId="0" applyNumberFormat="1" applyFont="1" applyFill="1" applyBorder="1" applyAlignment="1">
      <alignment horizontal="center" vertical="center" wrapText="1"/>
    </xf>
    <xf numFmtId="49" fontId="21" fillId="24" borderId="10" xfId="0" applyNumberFormat="1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49" fontId="21" fillId="24" borderId="14" xfId="0" applyNumberFormat="1" applyFont="1" applyFill="1" applyBorder="1" applyAlignment="1">
      <alignment horizontal="center" vertical="center" wrapText="1"/>
    </xf>
    <xf numFmtId="170" fontId="22" fillId="24" borderId="11" xfId="48" applyNumberFormat="1" applyFont="1" applyFill="1" applyBorder="1" applyAlignment="1" applyProtection="1">
      <alignment horizontal="left" vertical="center" wrapText="1"/>
      <protection hidden="1"/>
    </xf>
    <xf numFmtId="166" fontId="21" fillId="24" borderId="13" xfId="0" applyNumberFormat="1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left" vertical="center" wrapText="1"/>
    </xf>
    <xf numFmtId="166" fontId="21" fillId="24" borderId="13" xfId="0" applyNumberFormat="1" applyFont="1" applyFill="1" applyBorder="1" applyAlignment="1">
      <alignment vertical="center" wrapText="1"/>
    </xf>
    <xf numFmtId="0" fontId="21" fillId="24" borderId="0" xfId="0" applyFont="1" applyFill="1" applyAlignment="1">
      <alignment horizontal="left" vertical="center" wrapText="1"/>
    </xf>
    <xf numFmtId="170" fontId="22" fillId="24" borderId="10" xfId="48" applyNumberFormat="1" applyFont="1" applyFill="1" applyBorder="1" applyAlignment="1" applyProtection="1">
      <alignment horizontal="left" vertical="center" wrapText="1"/>
      <protection hidden="1"/>
    </xf>
    <xf numFmtId="166" fontId="21" fillId="24" borderId="10" xfId="0" applyNumberFormat="1" applyFont="1" applyFill="1" applyBorder="1" applyAlignment="1">
      <alignment horizontal="left" vertical="center" wrapText="1"/>
    </xf>
    <xf numFmtId="166" fontId="21" fillId="24" borderId="0" xfId="0" applyNumberFormat="1" applyFont="1" applyFill="1" applyBorder="1" applyAlignment="1">
      <alignment horizontal="center" vertical="center" wrapText="1"/>
    </xf>
    <xf numFmtId="170" fontId="24" fillId="24" borderId="10" xfId="48" applyNumberFormat="1" applyFont="1" applyFill="1" applyBorder="1" applyAlignment="1" applyProtection="1">
      <alignment horizontal="left" vertical="center" wrapText="1"/>
      <protection hidden="1"/>
    </xf>
    <xf numFmtId="171" fontId="21" fillId="24" borderId="0" xfId="0" applyNumberFormat="1" applyFont="1" applyFill="1" applyBorder="1" applyAlignment="1">
      <alignment horizontal="center" vertical="center" wrapText="1"/>
    </xf>
    <xf numFmtId="49" fontId="21" fillId="24" borderId="10" xfId="0" applyNumberFormat="1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166" fontId="21" fillId="24" borderId="13" xfId="0" applyNumberFormat="1" applyFont="1" applyFill="1" applyBorder="1" applyAlignment="1">
      <alignment horizontal="left" vertical="center" wrapText="1"/>
    </xf>
    <xf numFmtId="166" fontId="21" fillId="24" borderId="18" xfId="0" applyNumberFormat="1" applyFont="1" applyFill="1" applyBorder="1" applyAlignment="1">
      <alignment vertical="center" wrapText="1"/>
    </xf>
    <xf numFmtId="167" fontId="21" fillId="24" borderId="11" xfId="0" applyNumberFormat="1" applyFont="1" applyFill="1" applyBorder="1" applyAlignment="1">
      <alignment horizontal="center" vertical="center" wrapText="1"/>
    </xf>
    <xf numFmtId="166" fontId="21" fillId="24" borderId="11" xfId="0" applyNumberFormat="1" applyFont="1" applyFill="1" applyBorder="1" applyAlignment="1">
      <alignment horizontal="center" vertical="center" wrapText="1"/>
    </xf>
    <xf numFmtId="166" fontId="21" fillId="24" borderId="10" xfId="0" applyNumberFormat="1" applyFont="1" applyFill="1" applyBorder="1" applyAlignment="1">
      <alignment vertical="center" wrapText="1"/>
    </xf>
    <xf numFmtId="172" fontId="21" fillId="0" borderId="0" xfId="0" applyNumberFormat="1" applyFont="1" applyFill="1" applyBorder="1" applyAlignment="1">
      <alignment wrapText="1"/>
    </xf>
    <xf numFmtId="0" fontId="21" fillId="24" borderId="10" xfId="0" applyNumberFormat="1" applyFont="1" applyFill="1" applyBorder="1" applyAlignment="1">
      <alignment horizontal="center" vertical="center" wrapText="1"/>
    </xf>
    <xf numFmtId="0" fontId="25" fillId="24" borderId="10" xfId="0" applyNumberFormat="1" applyFont="1" applyFill="1" applyBorder="1" applyAlignment="1">
      <alignment horizontal="center" vertical="center" wrapText="1"/>
    </xf>
    <xf numFmtId="167" fontId="21" fillId="24" borderId="0" xfId="0" applyNumberFormat="1" applyFont="1" applyFill="1" applyBorder="1" applyAlignment="1">
      <alignment horizontal="right" vertical="center" wrapText="1"/>
    </xf>
    <xf numFmtId="167" fontId="21" fillId="24" borderId="0" xfId="0" applyNumberFormat="1" applyFont="1" applyFill="1" applyBorder="1" applyAlignment="1">
      <alignment horizontal="left" vertical="center" wrapText="1"/>
    </xf>
    <xf numFmtId="168" fontId="21" fillId="24" borderId="0" xfId="0" applyNumberFormat="1" applyFont="1" applyFill="1" applyBorder="1" applyAlignment="1">
      <alignment horizontal="center" vertical="center" wrapText="1"/>
    </xf>
    <xf numFmtId="49" fontId="21" fillId="24" borderId="13" xfId="0" applyNumberFormat="1" applyFont="1" applyFill="1" applyBorder="1" applyAlignment="1">
      <alignment vertical="center" wrapText="1"/>
    </xf>
    <xf numFmtId="166" fontId="26" fillId="24" borderId="0" xfId="0" applyNumberFormat="1" applyFont="1" applyFill="1" applyBorder="1" applyAlignment="1">
      <alignment wrapText="1"/>
    </xf>
    <xf numFmtId="173" fontId="21" fillId="0" borderId="0" xfId="0" applyNumberFormat="1" applyFont="1" applyFill="1" applyBorder="1" applyAlignment="1">
      <alignment wrapText="1"/>
    </xf>
    <xf numFmtId="49" fontId="21" fillId="0" borderId="14" xfId="0" applyNumberFormat="1" applyFont="1" applyFill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 wrapText="1"/>
    </xf>
    <xf numFmtId="170" fontId="22" fillId="24" borderId="13" xfId="48" applyNumberFormat="1" applyFont="1" applyFill="1" applyBorder="1" applyAlignment="1" applyProtection="1">
      <alignment horizontal="left" vertical="center" wrapText="1"/>
      <protection hidden="1"/>
    </xf>
    <xf numFmtId="170" fontId="22" fillId="0" borderId="13" xfId="48" applyNumberFormat="1" applyFont="1" applyFill="1" applyBorder="1" applyAlignment="1" applyProtection="1">
      <alignment horizontal="left" vertical="center" wrapText="1"/>
      <protection hidden="1"/>
    </xf>
    <xf numFmtId="166" fontId="21" fillId="0" borderId="10" xfId="0" applyNumberFormat="1" applyFont="1" applyFill="1" applyBorder="1" applyAlignment="1">
      <alignment horizontal="left" vertical="center" wrapText="1"/>
    </xf>
    <xf numFmtId="170" fontId="22" fillId="0" borderId="10" xfId="48" applyNumberFormat="1" applyFont="1" applyFill="1" applyBorder="1" applyAlignment="1" applyProtection="1">
      <alignment horizontal="left" vertical="center" wrapText="1"/>
      <protection hidden="1"/>
    </xf>
    <xf numFmtId="49" fontId="21" fillId="24" borderId="11" xfId="0" applyNumberFormat="1" applyFont="1" applyFill="1" applyBorder="1" applyAlignment="1">
      <alignment horizontal="center" vertical="center" wrapText="1"/>
    </xf>
    <xf numFmtId="166" fontId="21" fillId="0" borderId="18" xfId="0" applyNumberFormat="1" applyFont="1" applyFill="1" applyBorder="1" applyAlignment="1">
      <alignment horizontal="left" vertical="center" wrapText="1"/>
    </xf>
    <xf numFmtId="4" fontId="21" fillId="24" borderId="10" xfId="0" applyNumberFormat="1" applyFont="1" applyFill="1" applyBorder="1" applyAlignment="1">
      <alignment horizontal="center" vertical="center" wrapText="1"/>
    </xf>
    <xf numFmtId="166" fontId="21" fillId="24" borderId="18" xfId="0" applyNumberFormat="1" applyFont="1" applyFill="1" applyBorder="1" applyAlignment="1">
      <alignment horizontal="left" vertical="center" wrapText="1"/>
    </xf>
    <xf numFmtId="1" fontId="21" fillId="0" borderId="10" xfId="0" applyNumberFormat="1" applyFont="1" applyFill="1" applyBorder="1" applyAlignment="1">
      <alignment horizontal="left" vertical="center" wrapText="1"/>
    </xf>
    <xf numFmtId="166" fontId="21" fillId="0" borderId="13" xfId="0" applyNumberFormat="1" applyFont="1" applyFill="1" applyBorder="1" applyAlignment="1">
      <alignment horizontal="left" vertical="center" wrapText="1"/>
    </xf>
    <xf numFmtId="10" fontId="21" fillId="0" borderId="10" xfId="0" applyNumberFormat="1" applyFont="1" applyFill="1" applyBorder="1" applyAlignment="1">
      <alignment horizontal="center" vertical="center" wrapText="1"/>
    </xf>
    <xf numFmtId="10" fontId="21" fillId="24" borderId="0" xfId="0" applyNumberFormat="1" applyFont="1" applyFill="1" applyBorder="1" applyAlignment="1">
      <alignment horizontal="center" vertical="center" wrapText="1"/>
    </xf>
    <xf numFmtId="0" fontId="21" fillId="24" borderId="11" xfId="0" applyNumberFormat="1" applyFont="1" applyFill="1" applyBorder="1" applyAlignment="1">
      <alignment horizontal="center" vertical="center" wrapText="1"/>
    </xf>
    <xf numFmtId="170" fontId="27" fillId="24" borderId="10" xfId="48" applyNumberFormat="1" applyFont="1" applyFill="1" applyBorder="1" applyAlignment="1" applyProtection="1">
      <alignment horizontal="left" vertical="center" wrapText="1"/>
      <protection hidden="1"/>
    </xf>
    <xf numFmtId="166" fontId="25" fillId="24" borderId="0" xfId="0" applyNumberFormat="1" applyFont="1" applyFill="1" applyBorder="1" applyAlignment="1">
      <alignment wrapText="1"/>
    </xf>
    <xf numFmtId="174" fontId="21" fillId="24" borderId="10" xfId="0" applyNumberFormat="1" applyFont="1" applyFill="1" applyBorder="1" applyAlignment="1">
      <alignment horizontal="center" vertical="center" wrapText="1"/>
    </xf>
    <xf numFmtId="166" fontId="25" fillId="24" borderId="13" xfId="0" applyNumberFormat="1" applyFont="1" applyFill="1" applyBorder="1" applyAlignment="1">
      <alignment vertical="center" wrapText="1"/>
    </xf>
    <xf numFmtId="10" fontId="21" fillId="0" borderId="0" xfId="0" applyNumberFormat="1" applyFont="1" applyFill="1" applyBorder="1" applyAlignment="1">
      <alignment wrapText="1"/>
    </xf>
    <xf numFmtId="49" fontId="21" fillId="24" borderId="14" xfId="0" applyNumberFormat="1" applyFont="1" applyFill="1" applyBorder="1" applyAlignment="1">
      <alignment horizontal="center" vertical="center" wrapText="1"/>
    </xf>
    <xf numFmtId="166" fontId="25" fillId="24" borderId="14" xfId="0" applyNumberFormat="1" applyFont="1" applyFill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1" fillId="24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6" fillId="24" borderId="0" xfId="0" applyNumberFormat="1" applyFont="1" applyFill="1" applyBorder="1" applyAlignment="1">
      <alignment horizontal="center" vertical="center" wrapText="1"/>
    </xf>
    <xf numFmtId="0" fontId="25" fillId="24" borderId="0" xfId="0" applyNumberFormat="1" applyFont="1" applyFill="1" applyBorder="1" applyAlignment="1">
      <alignment horizontal="center" vertical="center" wrapText="1"/>
    </xf>
    <xf numFmtId="172" fontId="21" fillId="24" borderId="0" xfId="0" applyNumberFormat="1" applyFont="1" applyFill="1" applyBorder="1" applyAlignment="1">
      <alignment horizontal="center" vertical="center" wrapText="1"/>
    </xf>
    <xf numFmtId="1" fontId="21" fillId="24" borderId="14" xfId="0" applyNumberFormat="1" applyFont="1" applyFill="1" applyBorder="1" applyAlignment="1">
      <alignment horizontal="center" vertical="center" wrapText="1"/>
    </xf>
    <xf numFmtId="1" fontId="21" fillId="24" borderId="13" xfId="0" applyNumberFormat="1" applyFont="1" applyFill="1" applyBorder="1" applyAlignment="1">
      <alignment horizontal="center" vertical="center" wrapText="1"/>
    </xf>
    <xf numFmtId="175" fontId="21" fillId="24" borderId="0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22" fillId="0" borderId="10" xfId="43" applyFont="1" applyFill="1" applyBorder="1" applyAlignment="1">
      <alignment horizontal="center" vertical="center" wrapText="1"/>
    </xf>
    <xf numFmtId="0" fontId="22" fillId="0" borderId="11" xfId="43" applyFont="1" applyFill="1" applyBorder="1" applyAlignment="1">
      <alignment horizontal="center" vertical="center" wrapText="1"/>
    </xf>
    <xf numFmtId="0" fontId="22" fillId="0" borderId="12" xfId="43" applyFont="1" applyFill="1" applyBorder="1" applyAlignment="1">
      <alignment horizontal="center" vertical="center" wrapText="1"/>
    </xf>
    <xf numFmtId="0" fontId="22" fillId="0" borderId="14" xfId="43" applyFont="1" applyFill="1" applyBorder="1" applyAlignment="1">
      <alignment horizontal="center" vertical="center" wrapText="1"/>
    </xf>
    <xf numFmtId="0" fontId="22" fillId="0" borderId="13" xfId="43" applyFont="1" applyFill="1" applyBorder="1" applyAlignment="1">
      <alignment horizontal="center" vertical="center" wrapText="1"/>
    </xf>
    <xf numFmtId="0" fontId="22" fillId="0" borderId="15" xfId="43" applyFont="1" applyFill="1" applyBorder="1" applyAlignment="1">
      <alignment horizontal="center" vertical="center" wrapText="1"/>
    </xf>
    <xf numFmtId="0" fontId="22" fillId="0" borderId="17" xfId="43" applyFont="1" applyFill="1" applyBorder="1" applyAlignment="1">
      <alignment horizontal="center" vertical="center" wrapText="1"/>
    </xf>
    <xf numFmtId="0" fontId="22" fillId="0" borderId="18" xfId="43" applyFont="1" applyFill="1" applyBorder="1" applyAlignment="1">
      <alignment horizontal="center" vertical="center" wrapText="1"/>
    </xf>
    <xf numFmtId="0" fontId="22" fillId="0" borderId="21" xfId="43" applyFont="1" applyFill="1" applyBorder="1" applyAlignment="1">
      <alignment horizontal="center" vertical="center" wrapText="1"/>
    </xf>
    <xf numFmtId="0" fontId="22" fillId="0" borderId="23" xfId="43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vertical="top" wrapText="1"/>
    </xf>
    <xf numFmtId="0" fontId="22" fillId="0" borderId="19" xfId="43" applyFont="1" applyFill="1" applyBorder="1" applyAlignment="1">
      <alignment horizontal="center" vertical="center" wrapText="1"/>
    </xf>
    <xf numFmtId="0" fontId="22" fillId="0" borderId="20" xfId="43" applyFont="1" applyFill="1" applyBorder="1" applyAlignment="1">
      <alignment horizontal="center" vertical="center" wrapText="1"/>
    </xf>
    <xf numFmtId="0" fontId="22" fillId="0" borderId="0" xfId="43" applyFont="1" applyFill="1" applyBorder="1" applyAlignment="1">
      <alignment horizontal="center" vertical="center" wrapText="1"/>
    </xf>
    <xf numFmtId="0" fontId="22" fillId="0" borderId="22" xfId="43" applyFont="1" applyFill="1" applyBorder="1" applyAlignment="1">
      <alignment horizontal="center" vertical="center" wrapText="1"/>
    </xf>
    <xf numFmtId="166" fontId="21" fillId="0" borderId="11" xfId="0" applyNumberFormat="1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horizontal="center" vertical="center" wrapText="1"/>
    </xf>
    <xf numFmtId="166" fontId="21" fillId="0" borderId="14" xfId="0" applyNumberFormat="1" applyFont="1" applyFill="1" applyBorder="1" applyAlignment="1">
      <alignment horizontal="center" vertical="center" wrapText="1"/>
    </xf>
    <xf numFmtId="49" fontId="21" fillId="24" borderId="11" xfId="0" applyNumberFormat="1" applyFont="1" applyFill="1" applyBorder="1" applyAlignment="1">
      <alignment horizontal="center" vertical="center" wrapText="1"/>
    </xf>
    <xf numFmtId="49" fontId="21" fillId="24" borderId="12" xfId="0" applyNumberFormat="1" applyFont="1" applyFill="1" applyBorder="1" applyAlignment="1">
      <alignment horizontal="center" vertical="center" wrapText="1"/>
    </xf>
    <xf numFmtId="49" fontId="21" fillId="24" borderId="14" xfId="0" applyNumberFormat="1" applyFont="1" applyFill="1" applyBorder="1" applyAlignment="1">
      <alignment horizontal="center" vertical="center" wrapText="1"/>
    </xf>
    <xf numFmtId="166" fontId="21" fillId="24" borderId="11" xfId="0" applyNumberFormat="1" applyFont="1" applyFill="1" applyBorder="1" applyAlignment="1">
      <alignment horizontal="left" vertical="center" wrapText="1"/>
    </xf>
    <xf numFmtId="166" fontId="21" fillId="24" borderId="12" xfId="0" applyNumberFormat="1" applyFont="1" applyFill="1" applyBorder="1" applyAlignment="1">
      <alignment horizontal="left" vertical="center" wrapText="1"/>
    </xf>
    <xf numFmtId="166" fontId="21" fillId="24" borderId="14" xfId="0" applyNumberFormat="1" applyFont="1" applyFill="1" applyBorder="1" applyAlignment="1">
      <alignment horizontal="left" vertical="center" wrapText="1"/>
    </xf>
    <xf numFmtId="166" fontId="21" fillId="24" borderId="11" xfId="0" applyNumberFormat="1" applyFont="1" applyFill="1" applyBorder="1" applyAlignment="1">
      <alignment horizontal="center" vertical="center" wrapText="1"/>
    </xf>
    <xf numFmtId="166" fontId="21" fillId="24" borderId="12" xfId="0" applyNumberFormat="1" applyFont="1" applyFill="1" applyBorder="1" applyAlignment="1">
      <alignment horizontal="center" vertical="center" wrapText="1"/>
    </xf>
    <xf numFmtId="166" fontId="21" fillId="24" borderId="14" xfId="0" applyNumberFormat="1" applyFont="1" applyFill="1" applyBorder="1" applyAlignment="1">
      <alignment horizontal="center" vertical="center" wrapText="1"/>
    </xf>
    <xf numFmtId="168" fontId="22" fillId="0" borderId="18" xfId="43" applyNumberFormat="1" applyFont="1" applyFill="1" applyBorder="1" applyAlignment="1">
      <alignment horizontal="center" vertical="center" wrapText="1"/>
    </xf>
    <xf numFmtId="168" fontId="22" fillId="0" borderId="20" xfId="43" applyNumberFormat="1" applyFont="1" applyFill="1" applyBorder="1" applyAlignment="1">
      <alignment horizontal="center" vertical="center" wrapText="1"/>
    </xf>
    <xf numFmtId="168" fontId="22" fillId="0" borderId="23" xfId="43" applyNumberFormat="1" applyFont="1" applyFill="1" applyBorder="1" applyAlignment="1">
      <alignment horizontal="center" vertical="center" wrapText="1"/>
    </xf>
    <xf numFmtId="168" fontId="22" fillId="0" borderId="24" xfId="43" applyNumberFormat="1" applyFont="1" applyFill="1" applyBorder="1" applyAlignment="1">
      <alignment horizontal="center" vertical="center" wrapText="1"/>
    </xf>
    <xf numFmtId="168" fontId="22" fillId="0" borderId="11" xfId="43" applyNumberFormat="1" applyFont="1" applyFill="1" applyBorder="1" applyAlignment="1">
      <alignment horizontal="center" vertical="center" wrapText="1"/>
    </xf>
    <xf numFmtId="168" fontId="22" fillId="0" borderId="12" xfId="43" applyNumberFormat="1" applyFont="1" applyFill="1" applyBorder="1" applyAlignment="1">
      <alignment horizontal="center" vertical="center" wrapText="1"/>
    </xf>
    <xf numFmtId="168" fontId="22" fillId="0" borderId="14" xfId="43" applyNumberFormat="1" applyFont="1" applyFill="1" applyBorder="1" applyAlignment="1">
      <alignment horizontal="center" vertical="center" wrapText="1"/>
    </xf>
    <xf numFmtId="168" fontId="22" fillId="0" borderId="10" xfId="43" applyNumberFormat="1" applyFont="1" applyFill="1" applyBorder="1" applyAlignment="1">
      <alignment horizontal="center" vertical="center" wrapText="1"/>
    </xf>
    <xf numFmtId="167" fontId="22" fillId="0" borderId="10" xfId="43" applyNumberFormat="1" applyFont="1" applyFill="1" applyBorder="1" applyAlignment="1">
      <alignment horizontal="center" vertical="center" wrapText="1"/>
    </xf>
    <xf numFmtId="49" fontId="22" fillId="0" borderId="10" xfId="43" applyNumberFormat="1" applyFont="1" applyFill="1" applyBorder="1" applyAlignment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Денежный 2" xfId="47"/>
    <cellStyle name="Обычный" xfId="0" builtinId="0"/>
    <cellStyle name="Обычный 2" xfId="42"/>
    <cellStyle name="Обычный 2 2" xfId="48"/>
    <cellStyle name="Обычный 3" xfId="43"/>
    <cellStyle name="Обычный 4" xfId="44"/>
    <cellStyle name="Процентный 2" xfId="45"/>
    <cellStyle name="Финансов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J176"/>
  <sheetViews>
    <sheetView tabSelected="1" view="pageBreakPreview" topLeftCell="A3" zoomScaleNormal="100" zoomScaleSheetLayoutView="100" workbookViewId="0">
      <pane xSplit="3" ySplit="11" topLeftCell="D79" activePane="bottomRight" state="frozen"/>
      <selection activeCell="A3" sqref="A3"/>
      <selection pane="topRight" activeCell="D3" sqref="D3"/>
      <selection pane="bottomLeft" activeCell="A14" sqref="A14"/>
      <selection pane="bottomRight" activeCell="B92" sqref="B92"/>
    </sheetView>
  </sheetViews>
  <sheetFormatPr defaultRowHeight="12.75" x14ac:dyDescent="0.2"/>
  <cols>
    <col min="1" max="1" width="5.42578125" style="9" customWidth="1"/>
    <col min="2" max="2" width="56" style="8" customWidth="1"/>
    <col min="3" max="3" width="32.85546875" style="1" customWidth="1"/>
    <col min="4" max="6" width="6" style="1" customWidth="1"/>
    <col min="7" max="9" width="11.28515625" style="10" bestFit="1" customWidth="1"/>
    <col min="10" max="10" width="10" style="10" bestFit="1" customWidth="1"/>
    <col min="11" max="12" width="5.42578125" style="10" bestFit="1" customWidth="1"/>
    <col min="13" max="14" width="11.28515625" style="10" bestFit="1" customWidth="1"/>
    <col min="15" max="15" width="10.7109375" style="11" bestFit="1" customWidth="1"/>
    <col min="16" max="16" width="9.85546875" style="10" bestFit="1" customWidth="1"/>
    <col min="17" max="18" width="5.42578125" style="10" bestFit="1" customWidth="1"/>
    <col min="19" max="20" width="12.42578125" style="12" customWidth="1"/>
    <col min="21" max="21" width="10" style="108" bestFit="1" customWidth="1"/>
    <col min="22" max="22" width="12.28515625" style="9" customWidth="1"/>
    <col min="23" max="23" width="12" style="9" customWidth="1"/>
    <col min="24" max="16384" width="9.140625" style="9"/>
  </cols>
  <sheetData>
    <row r="1" spans="1:114" ht="26.25" hidden="1" customHeight="1" x14ac:dyDescent="0.2">
      <c r="B1" s="115" t="s">
        <v>197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9"/>
    </row>
    <row r="2" spans="1:114" ht="26.25" hidden="1" customHeight="1" x14ac:dyDescent="0.2">
      <c r="B2" s="115" t="s">
        <v>199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9"/>
    </row>
    <row r="3" spans="1:114" ht="18.75" customHeight="1" x14ac:dyDescent="0.2">
      <c r="B3" s="115" t="s">
        <v>198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9"/>
    </row>
    <row r="4" spans="1:114" ht="15.75" customHeight="1" x14ac:dyDescent="0.2">
      <c r="B4" s="127" t="s">
        <v>82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114" ht="20.25" customHeight="1" x14ac:dyDescent="0.2">
      <c r="B5" s="116" t="s">
        <v>278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114" ht="15.75" customHeight="1" x14ac:dyDescent="0.2">
      <c r="G6" s="13"/>
      <c r="H6" s="11"/>
      <c r="I6" s="11"/>
    </row>
    <row r="7" spans="1:114" ht="24" customHeight="1" x14ac:dyDescent="0.2">
      <c r="A7" s="132" t="s">
        <v>40</v>
      </c>
      <c r="B7" s="118" t="s">
        <v>108</v>
      </c>
      <c r="C7" s="118" t="s">
        <v>29</v>
      </c>
      <c r="D7" s="124" t="s">
        <v>80</v>
      </c>
      <c r="E7" s="128"/>
      <c r="F7" s="129"/>
      <c r="G7" s="121" t="s">
        <v>112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  <c r="S7" s="144" t="s">
        <v>81</v>
      </c>
      <c r="T7" s="145"/>
    </row>
    <row r="8" spans="1:114" x14ac:dyDescent="0.2">
      <c r="A8" s="133"/>
      <c r="B8" s="119"/>
      <c r="C8" s="119"/>
      <c r="D8" s="125"/>
      <c r="E8" s="130"/>
      <c r="F8" s="131"/>
      <c r="G8" s="121" t="s">
        <v>250</v>
      </c>
      <c r="H8" s="122"/>
      <c r="I8" s="122"/>
      <c r="J8" s="122"/>
      <c r="K8" s="122"/>
      <c r="L8" s="123"/>
      <c r="M8" s="117" t="s">
        <v>10</v>
      </c>
      <c r="N8" s="117"/>
      <c r="O8" s="117"/>
      <c r="P8" s="117"/>
      <c r="Q8" s="117"/>
      <c r="R8" s="117"/>
      <c r="S8" s="146"/>
      <c r="T8" s="147"/>
    </row>
    <row r="9" spans="1:114" x14ac:dyDescent="0.2">
      <c r="A9" s="133"/>
      <c r="B9" s="119"/>
      <c r="C9" s="119"/>
      <c r="D9" s="125"/>
      <c r="E9" s="130"/>
      <c r="F9" s="131"/>
      <c r="G9" s="118" t="s">
        <v>20</v>
      </c>
      <c r="H9" s="124" t="s">
        <v>109</v>
      </c>
      <c r="I9" s="117" t="s">
        <v>111</v>
      </c>
      <c r="J9" s="117"/>
      <c r="K9" s="152" t="s">
        <v>85</v>
      </c>
      <c r="L9" s="152" t="s">
        <v>28</v>
      </c>
      <c r="M9" s="117" t="s">
        <v>20</v>
      </c>
      <c r="N9" s="117" t="s">
        <v>109</v>
      </c>
      <c r="O9" s="117" t="s">
        <v>111</v>
      </c>
      <c r="P9" s="117"/>
      <c r="Q9" s="152" t="s">
        <v>85</v>
      </c>
      <c r="R9" s="152" t="s">
        <v>28</v>
      </c>
      <c r="S9" s="148" t="s">
        <v>113</v>
      </c>
      <c r="T9" s="151" t="s">
        <v>114</v>
      </c>
    </row>
    <row r="10" spans="1:114" x14ac:dyDescent="0.2">
      <c r="A10" s="133"/>
      <c r="B10" s="119"/>
      <c r="C10" s="119"/>
      <c r="D10" s="117" t="s">
        <v>78</v>
      </c>
      <c r="E10" s="117" t="s">
        <v>77</v>
      </c>
      <c r="F10" s="117" t="s">
        <v>79</v>
      </c>
      <c r="G10" s="119"/>
      <c r="H10" s="125"/>
      <c r="I10" s="153" t="s">
        <v>110</v>
      </c>
      <c r="J10" s="152" t="s">
        <v>106</v>
      </c>
      <c r="K10" s="152"/>
      <c r="L10" s="152"/>
      <c r="M10" s="117"/>
      <c r="N10" s="117"/>
      <c r="O10" s="153" t="s">
        <v>110</v>
      </c>
      <c r="P10" s="152" t="s">
        <v>106</v>
      </c>
      <c r="Q10" s="152"/>
      <c r="R10" s="152"/>
      <c r="S10" s="149"/>
      <c r="T10" s="151"/>
    </row>
    <row r="11" spans="1:114" x14ac:dyDescent="0.2">
      <c r="A11" s="134"/>
      <c r="B11" s="120"/>
      <c r="C11" s="120"/>
      <c r="D11" s="117"/>
      <c r="E11" s="117"/>
      <c r="F11" s="117"/>
      <c r="G11" s="120"/>
      <c r="H11" s="126"/>
      <c r="I11" s="153"/>
      <c r="J11" s="152"/>
      <c r="K11" s="152"/>
      <c r="L11" s="152"/>
      <c r="M11" s="117"/>
      <c r="N11" s="117"/>
      <c r="O11" s="153"/>
      <c r="P11" s="152"/>
      <c r="Q11" s="152"/>
      <c r="R11" s="152"/>
      <c r="S11" s="150"/>
      <c r="T11" s="151"/>
    </row>
    <row r="12" spans="1:114" s="14" customForma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  <c r="N12" s="6">
        <v>14</v>
      </c>
      <c r="O12" s="6">
        <v>15</v>
      </c>
      <c r="P12" s="6">
        <v>16</v>
      </c>
      <c r="Q12" s="6">
        <v>17</v>
      </c>
      <c r="R12" s="6">
        <v>18</v>
      </c>
      <c r="S12" s="6">
        <v>19</v>
      </c>
      <c r="T12" s="6">
        <v>20</v>
      </c>
      <c r="U12" s="108"/>
      <c r="V12" s="14" t="s">
        <v>106</v>
      </c>
    </row>
    <row r="13" spans="1:114" s="16" customFormat="1" ht="38.25" x14ac:dyDescent="0.25">
      <c r="A13" s="37">
        <v>1</v>
      </c>
      <c r="B13" s="42" t="s">
        <v>251</v>
      </c>
      <c r="C13" s="35" t="s">
        <v>11</v>
      </c>
      <c r="D13" s="35"/>
      <c r="E13" s="35"/>
      <c r="F13" s="35"/>
      <c r="G13" s="33">
        <f t="shared" ref="G13:R13" si="0">G25+G37+G69+G97+G106+G125+G135+G149+G152</f>
        <v>1802607.4999999998</v>
      </c>
      <c r="H13" s="33">
        <f>H25+H37+H69+H97+H106+H125+H135+H149+H152</f>
        <v>1802607.4999999998</v>
      </c>
      <c r="I13" s="33">
        <f t="shared" si="0"/>
        <v>1533202.75701673</v>
      </c>
      <c r="J13" s="33">
        <f t="shared" si="0"/>
        <v>269404.74298326997</v>
      </c>
      <c r="K13" s="33">
        <f t="shared" si="0"/>
        <v>0</v>
      </c>
      <c r="L13" s="33">
        <f t="shared" si="0"/>
        <v>0</v>
      </c>
      <c r="M13" s="33">
        <f t="shared" si="0"/>
        <v>1760755.7100000002</v>
      </c>
      <c r="N13" s="33">
        <f t="shared" si="0"/>
        <v>1760755.7100000002</v>
      </c>
      <c r="O13" s="33">
        <f t="shared" si="0"/>
        <v>1492723.9770167302</v>
      </c>
      <c r="P13" s="33">
        <f t="shared" si="0"/>
        <v>268031.73298327002</v>
      </c>
      <c r="Q13" s="33">
        <f t="shared" si="0"/>
        <v>0</v>
      </c>
      <c r="R13" s="33">
        <f t="shared" si="0"/>
        <v>0</v>
      </c>
      <c r="S13" s="40">
        <f>M13/G13</f>
        <v>0.9767826384834194</v>
      </c>
      <c r="T13" s="40">
        <f>N13/H13</f>
        <v>0.9767826384834194</v>
      </c>
      <c r="U13" s="108"/>
      <c r="V13" s="25">
        <f>P13/J13</f>
        <v>0.99490354184267193</v>
      </c>
      <c r="W13" s="2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</row>
    <row r="14" spans="1:114" s="15" customFormat="1" ht="25.5" x14ac:dyDescent="0.25">
      <c r="A14" s="30" t="s">
        <v>107</v>
      </c>
      <c r="B14" s="42" t="s">
        <v>179</v>
      </c>
      <c r="C14" s="44" t="s">
        <v>86</v>
      </c>
      <c r="D14" s="35" t="s">
        <v>86</v>
      </c>
      <c r="E14" s="35" t="s">
        <v>86</v>
      </c>
      <c r="F14" s="35" t="s">
        <v>86</v>
      </c>
      <c r="G14" s="33">
        <f>G63+G65+G93+G95+G104+G133+G142+G155</f>
        <v>279371.33</v>
      </c>
      <c r="H14" s="33">
        <f t="shared" ref="H14:R14" si="1">H63+H65+H93+H95+H104+H133+H142+H155</f>
        <v>279371.33</v>
      </c>
      <c r="I14" s="33">
        <f t="shared" si="1"/>
        <v>138314.28700000001</v>
      </c>
      <c r="J14" s="33">
        <f t="shared" si="1"/>
        <v>141057.04300000001</v>
      </c>
      <c r="K14" s="33">
        <f t="shared" si="1"/>
        <v>0</v>
      </c>
      <c r="L14" s="33">
        <f t="shared" si="1"/>
        <v>0</v>
      </c>
      <c r="M14" s="33">
        <f t="shared" si="1"/>
        <v>262566.57000000007</v>
      </c>
      <c r="N14" s="33">
        <f t="shared" si="1"/>
        <v>262566.57000000007</v>
      </c>
      <c r="O14" s="33">
        <f t="shared" si="1"/>
        <v>121897.43700000001</v>
      </c>
      <c r="P14" s="33">
        <f t="shared" si="1"/>
        <v>140669.133</v>
      </c>
      <c r="Q14" s="33">
        <f t="shared" si="1"/>
        <v>0</v>
      </c>
      <c r="R14" s="33">
        <f t="shared" si="1"/>
        <v>0</v>
      </c>
      <c r="S14" s="40">
        <f t="shared" ref="S14:S101" si="2">M14/G14</f>
        <v>0.93984794359535762</v>
      </c>
      <c r="T14" s="40">
        <f t="shared" ref="T14:T101" si="3">N14/H14</f>
        <v>0.93984794359535762</v>
      </c>
      <c r="U14" s="108"/>
      <c r="V14" s="26">
        <f>H13-J13</f>
        <v>1533202.7570167298</v>
      </c>
      <c r="W14" s="26">
        <f>N13-P13</f>
        <v>1492723.9770167302</v>
      </c>
      <c r="X14" s="26"/>
    </row>
    <row r="15" spans="1:114" s="15" customFormat="1" ht="27.75" hidden="1" customHeight="1" x14ac:dyDescent="0.25">
      <c r="A15" s="4" t="s">
        <v>214</v>
      </c>
      <c r="B15" s="94" t="s">
        <v>205</v>
      </c>
      <c r="C15" s="44"/>
      <c r="D15" s="6" t="s">
        <v>86</v>
      </c>
      <c r="E15" s="6" t="s">
        <v>86</v>
      </c>
      <c r="F15" s="6" t="s">
        <v>86</v>
      </c>
      <c r="G15" s="7">
        <f t="shared" ref="G15:R15" si="4">G26+G27+G28+G29+G107+G123+G124</f>
        <v>364717.94</v>
      </c>
      <c r="H15" s="7">
        <f t="shared" si="4"/>
        <v>364717.94</v>
      </c>
      <c r="I15" s="7">
        <f t="shared" si="4"/>
        <v>358462.24</v>
      </c>
      <c r="J15" s="7">
        <f t="shared" si="4"/>
        <v>6255.7</v>
      </c>
      <c r="K15" s="7">
        <f t="shared" si="4"/>
        <v>0</v>
      </c>
      <c r="L15" s="7">
        <f t="shared" si="4"/>
        <v>0</v>
      </c>
      <c r="M15" s="7">
        <f t="shared" si="4"/>
        <v>359269.35</v>
      </c>
      <c r="N15" s="7">
        <f t="shared" si="4"/>
        <v>359269.35</v>
      </c>
      <c r="O15" s="7">
        <f t="shared" si="4"/>
        <v>353633.65</v>
      </c>
      <c r="P15" s="7">
        <f t="shared" si="4"/>
        <v>5635.7</v>
      </c>
      <c r="Q15" s="7">
        <f t="shared" si="4"/>
        <v>0</v>
      </c>
      <c r="R15" s="7">
        <f t="shared" si="4"/>
        <v>0</v>
      </c>
      <c r="S15" s="96">
        <f t="shared" ref="S15" si="5">M15/G15</f>
        <v>0.98506081165077863</v>
      </c>
      <c r="T15" s="96">
        <f t="shared" ref="T15" si="6">N15/H15</f>
        <v>0.98506081165077863</v>
      </c>
      <c r="U15" s="108"/>
      <c r="V15" s="26"/>
      <c r="W15" s="26"/>
      <c r="X15" s="26"/>
    </row>
    <row r="16" spans="1:114" s="15" customFormat="1" ht="27.75" hidden="1" customHeight="1" x14ac:dyDescent="0.25">
      <c r="A16" s="4" t="s">
        <v>215</v>
      </c>
      <c r="B16" s="94" t="s">
        <v>88</v>
      </c>
      <c r="C16" s="44"/>
      <c r="D16" s="6" t="s">
        <v>86</v>
      </c>
      <c r="E16" s="6" t="s">
        <v>86</v>
      </c>
      <c r="F16" s="6" t="s">
        <v>86</v>
      </c>
      <c r="G16" s="7">
        <f t="shared" ref="G16:R16" si="7">G38+G40+G46+G50+G55+G61+G63+G65+G74+G76+G78+G81+G88+G91+G93+G95+G98+G104+G109+G116+G132+G140+G141+G142+G153+G155</f>
        <v>681680.65999999992</v>
      </c>
      <c r="H16" s="7">
        <f t="shared" si="7"/>
        <v>681680.65999999992</v>
      </c>
      <c r="I16" s="7">
        <f t="shared" si="7"/>
        <v>541628.82001672999</v>
      </c>
      <c r="J16" s="7">
        <f t="shared" si="7"/>
        <v>140051.83998327001</v>
      </c>
      <c r="K16" s="7">
        <f t="shared" si="7"/>
        <v>0</v>
      </c>
      <c r="L16" s="7">
        <f t="shared" si="7"/>
        <v>0</v>
      </c>
      <c r="M16" s="7">
        <f t="shared" si="7"/>
        <v>660931.69999999995</v>
      </c>
      <c r="N16" s="7">
        <f t="shared" si="7"/>
        <v>660931.69999999995</v>
      </c>
      <c r="O16" s="7">
        <f t="shared" si="7"/>
        <v>521267.77001672995</v>
      </c>
      <c r="P16" s="7">
        <f t="shared" si="7"/>
        <v>139663.92998327001</v>
      </c>
      <c r="Q16" s="7">
        <f t="shared" si="7"/>
        <v>0</v>
      </c>
      <c r="R16" s="7">
        <f t="shared" si="7"/>
        <v>0</v>
      </c>
      <c r="S16" s="96">
        <f t="shared" ref="S16:S24" si="8">M16/G16</f>
        <v>0.96956205270661489</v>
      </c>
      <c r="T16" s="96">
        <f t="shared" ref="T16:T24" si="9">N16/H16</f>
        <v>0.96956205270661489</v>
      </c>
      <c r="U16" s="108"/>
      <c r="V16" s="26"/>
      <c r="W16" s="26"/>
      <c r="X16" s="26"/>
    </row>
    <row r="17" spans="1:24" s="15" customFormat="1" ht="27.75" hidden="1" customHeight="1" x14ac:dyDescent="0.25">
      <c r="A17" s="4" t="s">
        <v>216</v>
      </c>
      <c r="B17" s="94" t="s">
        <v>211</v>
      </c>
      <c r="C17" s="44"/>
      <c r="D17" s="6" t="s">
        <v>86</v>
      </c>
      <c r="E17" s="6" t="s">
        <v>86</v>
      </c>
      <c r="F17" s="6" t="s">
        <v>86</v>
      </c>
      <c r="G17" s="7">
        <f t="shared" ref="G17:R17" si="10">G56+G71+G73+G82+G110+G117+G137</f>
        <v>104258.7</v>
      </c>
      <c r="H17" s="7">
        <f t="shared" si="10"/>
        <v>104258.7</v>
      </c>
      <c r="I17" s="7">
        <f t="shared" si="10"/>
        <v>104224.9</v>
      </c>
      <c r="J17" s="7">
        <f t="shared" si="10"/>
        <v>33.799999999999997</v>
      </c>
      <c r="K17" s="7">
        <f t="shared" si="10"/>
        <v>0</v>
      </c>
      <c r="L17" s="7">
        <f t="shared" si="10"/>
        <v>0</v>
      </c>
      <c r="M17" s="7">
        <f t="shared" si="10"/>
        <v>104258.7</v>
      </c>
      <c r="N17" s="7">
        <f t="shared" si="10"/>
        <v>104258.7</v>
      </c>
      <c r="O17" s="7">
        <f t="shared" si="10"/>
        <v>104224.9</v>
      </c>
      <c r="P17" s="7">
        <f t="shared" si="10"/>
        <v>33.799999999999997</v>
      </c>
      <c r="Q17" s="7">
        <f t="shared" si="10"/>
        <v>0</v>
      </c>
      <c r="R17" s="7">
        <f t="shared" si="10"/>
        <v>0</v>
      </c>
      <c r="S17" s="96">
        <f t="shared" si="8"/>
        <v>1</v>
      </c>
      <c r="T17" s="96">
        <f t="shared" si="9"/>
        <v>1</v>
      </c>
      <c r="U17" s="108"/>
      <c r="V17" s="26"/>
      <c r="W17" s="26"/>
      <c r="X17" s="26"/>
    </row>
    <row r="18" spans="1:24" s="15" customFormat="1" ht="27.75" hidden="1" customHeight="1" x14ac:dyDescent="0.25">
      <c r="A18" s="4" t="s">
        <v>217</v>
      </c>
      <c r="B18" s="94" t="s">
        <v>210</v>
      </c>
      <c r="C18" s="44"/>
      <c r="D18" s="6" t="s">
        <v>86</v>
      </c>
      <c r="E18" s="6" t="s">
        <v>86</v>
      </c>
      <c r="F18" s="6" t="s">
        <v>86</v>
      </c>
      <c r="G18" s="7">
        <f t="shared" ref="G18:R18" si="11">G57+G111+G118</f>
        <v>11199.400000000001</v>
      </c>
      <c r="H18" s="7">
        <f t="shared" si="11"/>
        <v>11199.400000000001</v>
      </c>
      <c r="I18" s="7">
        <f t="shared" si="11"/>
        <v>11199.400000000001</v>
      </c>
      <c r="J18" s="7">
        <f t="shared" si="11"/>
        <v>0</v>
      </c>
      <c r="K18" s="7">
        <f t="shared" si="11"/>
        <v>0</v>
      </c>
      <c r="L18" s="7">
        <f t="shared" si="11"/>
        <v>0</v>
      </c>
      <c r="M18" s="7">
        <f t="shared" si="11"/>
        <v>11199.400000000001</v>
      </c>
      <c r="N18" s="7">
        <f t="shared" si="11"/>
        <v>11199.400000000001</v>
      </c>
      <c r="O18" s="7">
        <f t="shared" si="11"/>
        <v>11199.400000000001</v>
      </c>
      <c r="P18" s="7">
        <f t="shared" si="11"/>
        <v>0</v>
      </c>
      <c r="Q18" s="7">
        <f t="shared" si="11"/>
        <v>0</v>
      </c>
      <c r="R18" s="7">
        <f t="shared" si="11"/>
        <v>0</v>
      </c>
      <c r="S18" s="96">
        <f t="shared" si="8"/>
        <v>1</v>
      </c>
      <c r="T18" s="96">
        <f t="shared" si="9"/>
        <v>1</v>
      </c>
      <c r="U18" s="108"/>
      <c r="V18" s="26"/>
      <c r="W18" s="26"/>
      <c r="X18" s="26"/>
    </row>
    <row r="19" spans="1:24" s="15" customFormat="1" ht="27.75" hidden="1" customHeight="1" x14ac:dyDescent="0.25">
      <c r="A19" s="4" t="s">
        <v>218</v>
      </c>
      <c r="B19" s="94" t="s">
        <v>209</v>
      </c>
      <c r="C19" s="44"/>
      <c r="D19" s="6" t="s">
        <v>86</v>
      </c>
      <c r="E19" s="6" t="s">
        <v>86</v>
      </c>
      <c r="F19" s="6" t="s">
        <v>86</v>
      </c>
      <c r="G19" s="7">
        <f t="shared" ref="G19:R19" si="12">G58+G112+G119+G139</f>
        <v>171233.4</v>
      </c>
      <c r="H19" s="7">
        <f t="shared" si="12"/>
        <v>171233.4</v>
      </c>
      <c r="I19" s="7">
        <f t="shared" si="12"/>
        <v>171233.4</v>
      </c>
      <c r="J19" s="7">
        <f t="shared" si="12"/>
        <v>0</v>
      </c>
      <c r="K19" s="7">
        <f t="shared" si="12"/>
        <v>0</v>
      </c>
      <c r="L19" s="7">
        <f t="shared" si="12"/>
        <v>0</v>
      </c>
      <c r="M19" s="7">
        <f t="shared" si="12"/>
        <v>171233.4</v>
      </c>
      <c r="N19" s="7">
        <f t="shared" si="12"/>
        <v>171233.4</v>
      </c>
      <c r="O19" s="7">
        <f t="shared" si="12"/>
        <v>171233.4</v>
      </c>
      <c r="P19" s="7">
        <f t="shared" si="12"/>
        <v>0</v>
      </c>
      <c r="Q19" s="7">
        <f t="shared" si="12"/>
        <v>0</v>
      </c>
      <c r="R19" s="7">
        <f t="shared" si="12"/>
        <v>0</v>
      </c>
      <c r="S19" s="96">
        <f t="shared" si="8"/>
        <v>1</v>
      </c>
      <c r="T19" s="96">
        <f t="shared" si="9"/>
        <v>1</v>
      </c>
      <c r="U19" s="108"/>
      <c r="V19" s="26"/>
      <c r="W19" s="26"/>
      <c r="X19" s="26"/>
    </row>
    <row r="20" spans="1:24" s="15" customFormat="1" ht="27.75" hidden="1" customHeight="1" x14ac:dyDescent="0.25">
      <c r="A20" s="4" t="s">
        <v>219</v>
      </c>
      <c r="B20" s="94" t="s">
        <v>208</v>
      </c>
      <c r="C20" s="44"/>
      <c r="D20" s="6" t="s">
        <v>86</v>
      </c>
      <c r="E20" s="6" t="s">
        <v>86</v>
      </c>
      <c r="F20" s="6" t="s">
        <v>86</v>
      </c>
      <c r="G20" s="7">
        <f t="shared" ref="G20:R20" si="13">G113+G151</f>
        <v>22407</v>
      </c>
      <c r="H20" s="7">
        <f t="shared" si="13"/>
        <v>22407</v>
      </c>
      <c r="I20" s="7">
        <f t="shared" si="13"/>
        <v>22407</v>
      </c>
      <c r="J20" s="7">
        <f t="shared" si="13"/>
        <v>0</v>
      </c>
      <c r="K20" s="7">
        <f t="shared" si="13"/>
        <v>0</v>
      </c>
      <c r="L20" s="7">
        <f t="shared" si="13"/>
        <v>0</v>
      </c>
      <c r="M20" s="7">
        <f t="shared" si="13"/>
        <v>21867.56</v>
      </c>
      <c r="N20" s="7">
        <f t="shared" si="13"/>
        <v>21867.56</v>
      </c>
      <c r="O20" s="7">
        <f t="shared" si="13"/>
        <v>21867.56</v>
      </c>
      <c r="P20" s="7">
        <f t="shared" si="13"/>
        <v>0</v>
      </c>
      <c r="Q20" s="7">
        <f t="shared" si="13"/>
        <v>0</v>
      </c>
      <c r="R20" s="7">
        <f t="shared" si="13"/>
        <v>0</v>
      </c>
      <c r="S20" s="96">
        <f t="shared" si="8"/>
        <v>0.97592538046146304</v>
      </c>
      <c r="T20" s="96">
        <f t="shared" si="9"/>
        <v>0.97592538046146304</v>
      </c>
      <c r="U20" s="108"/>
      <c r="V20" s="26"/>
      <c r="W20" s="26"/>
      <c r="X20" s="26"/>
    </row>
    <row r="21" spans="1:24" s="15" customFormat="1" ht="27.75" hidden="1" customHeight="1" x14ac:dyDescent="0.25">
      <c r="A21" s="4" t="s">
        <v>220</v>
      </c>
      <c r="B21" s="94" t="s">
        <v>207</v>
      </c>
      <c r="C21" s="44"/>
      <c r="D21" s="6" t="s">
        <v>86</v>
      </c>
      <c r="E21" s="6" t="s">
        <v>86</v>
      </c>
      <c r="F21" s="6" t="s">
        <v>86</v>
      </c>
      <c r="G21" s="7">
        <f t="shared" ref="G21:R21" si="14">G59+G72+G85+G86+G89+G90+G126+G150</f>
        <v>270191.43</v>
      </c>
      <c r="H21" s="7">
        <f t="shared" si="14"/>
        <v>270191.43</v>
      </c>
      <c r="I21" s="7">
        <f t="shared" si="14"/>
        <v>234548.53</v>
      </c>
      <c r="J21" s="7">
        <f t="shared" si="14"/>
        <v>35642.899999999994</v>
      </c>
      <c r="K21" s="7">
        <f t="shared" si="14"/>
        <v>0</v>
      </c>
      <c r="L21" s="7">
        <f t="shared" si="14"/>
        <v>0</v>
      </c>
      <c r="M21" s="7">
        <f t="shared" si="14"/>
        <v>267159.26999999996</v>
      </c>
      <c r="N21" s="7">
        <f t="shared" si="14"/>
        <v>267159.26999999996</v>
      </c>
      <c r="O21" s="7">
        <f t="shared" si="14"/>
        <v>231881.46999999997</v>
      </c>
      <c r="P21" s="7">
        <f t="shared" si="14"/>
        <v>35277.800000000003</v>
      </c>
      <c r="Q21" s="7">
        <f t="shared" si="14"/>
        <v>0</v>
      </c>
      <c r="R21" s="7">
        <f t="shared" si="14"/>
        <v>0</v>
      </c>
      <c r="S21" s="96">
        <f t="shared" si="8"/>
        <v>0.98877773436411354</v>
      </c>
      <c r="T21" s="96">
        <f t="shared" si="9"/>
        <v>0.98877773436411354</v>
      </c>
      <c r="U21" s="108"/>
      <c r="V21" s="26"/>
      <c r="W21" s="26"/>
      <c r="X21" s="26"/>
    </row>
    <row r="22" spans="1:24" s="15" customFormat="1" ht="27.75" hidden="1" customHeight="1" x14ac:dyDescent="0.25">
      <c r="A22" s="4" t="s">
        <v>221</v>
      </c>
      <c r="B22" s="95" t="s">
        <v>212</v>
      </c>
      <c r="C22" s="44"/>
      <c r="D22" s="6" t="s">
        <v>86</v>
      </c>
      <c r="E22" s="6" t="s">
        <v>86</v>
      </c>
      <c r="F22" s="6" t="s">
        <v>86</v>
      </c>
      <c r="G22" s="7">
        <f>G101+G120+G121+G122</f>
        <v>20127.400000000001</v>
      </c>
      <c r="H22" s="7">
        <f t="shared" ref="H22:R22" si="15">H101+H120+H121+H122</f>
        <v>20127.400000000001</v>
      </c>
      <c r="I22" s="7">
        <f t="shared" si="15"/>
        <v>20127.400000000001</v>
      </c>
      <c r="J22" s="7">
        <f t="shared" si="15"/>
        <v>0</v>
      </c>
      <c r="K22" s="7">
        <f t="shared" si="15"/>
        <v>0</v>
      </c>
      <c r="L22" s="7">
        <f t="shared" si="15"/>
        <v>0</v>
      </c>
      <c r="M22" s="7">
        <f t="shared" si="15"/>
        <v>18688.66</v>
      </c>
      <c r="N22" s="7">
        <f t="shared" si="15"/>
        <v>18688.66</v>
      </c>
      <c r="O22" s="7">
        <f t="shared" si="15"/>
        <v>18688.66</v>
      </c>
      <c r="P22" s="7">
        <f t="shared" si="15"/>
        <v>0</v>
      </c>
      <c r="Q22" s="7">
        <f t="shared" si="15"/>
        <v>0</v>
      </c>
      <c r="R22" s="7">
        <f t="shared" si="15"/>
        <v>0</v>
      </c>
      <c r="S22" s="96">
        <f t="shared" si="8"/>
        <v>0.92851833818575669</v>
      </c>
      <c r="T22" s="96">
        <f t="shared" si="9"/>
        <v>0.92851833818575669</v>
      </c>
      <c r="U22" s="108"/>
      <c r="V22" s="26"/>
      <c r="W22" s="26"/>
      <c r="X22" s="26"/>
    </row>
    <row r="23" spans="1:24" s="15" customFormat="1" ht="27.75" hidden="1" customHeight="1" x14ac:dyDescent="0.25">
      <c r="A23" s="4" t="s">
        <v>222</v>
      </c>
      <c r="B23" s="94" t="s">
        <v>206</v>
      </c>
      <c r="C23" s="44"/>
      <c r="D23" s="6" t="s">
        <v>86</v>
      </c>
      <c r="E23" s="6" t="s">
        <v>86</v>
      </c>
      <c r="F23" s="6" t="s">
        <v>86</v>
      </c>
      <c r="G23" s="7">
        <f t="shared" ref="G23:R23" si="16">G60+G92</f>
        <v>2950</v>
      </c>
      <c r="H23" s="7">
        <f t="shared" si="16"/>
        <v>2950</v>
      </c>
      <c r="I23" s="7">
        <f t="shared" si="16"/>
        <v>2950</v>
      </c>
      <c r="J23" s="7">
        <f t="shared" si="16"/>
        <v>0</v>
      </c>
      <c r="K23" s="7">
        <f t="shared" si="16"/>
        <v>0</v>
      </c>
      <c r="L23" s="7">
        <f t="shared" si="16"/>
        <v>0</v>
      </c>
      <c r="M23" s="7">
        <f t="shared" si="16"/>
        <v>0</v>
      </c>
      <c r="N23" s="7">
        <f t="shared" si="16"/>
        <v>0</v>
      </c>
      <c r="O23" s="7">
        <f t="shared" si="16"/>
        <v>0</v>
      </c>
      <c r="P23" s="7">
        <f t="shared" si="16"/>
        <v>0</v>
      </c>
      <c r="Q23" s="7">
        <f t="shared" si="16"/>
        <v>0</v>
      </c>
      <c r="R23" s="7">
        <f t="shared" si="16"/>
        <v>0</v>
      </c>
      <c r="S23" s="96">
        <f t="shared" si="8"/>
        <v>0</v>
      </c>
      <c r="T23" s="96">
        <f t="shared" si="9"/>
        <v>0</v>
      </c>
      <c r="U23" s="108"/>
      <c r="V23" s="26"/>
      <c r="W23" s="26"/>
      <c r="X23" s="26"/>
    </row>
    <row r="24" spans="1:24" s="15" customFormat="1" ht="27.75" hidden="1" customHeight="1" x14ac:dyDescent="0.25">
      <c r="A24" s="4" t="s">
        <v>223</v>
      </c>
      <c r="B24" s="94" t="s">
        <v>213</v>
      </c>
      <c r="C24" s="44"/>
      <c r="D24" s="6" t="s">
        <v>86</v>
      </c>
      <c r="E24" s="6" t="s">
        <v>86</v>
      </c>
      <c r="F24" s="6" t="s">
        <v>86</v>
      </c>
      <c r="G24" s="7">
        <f>G136</f>
        <v>6785.3</v>
      </c>
      <c r="H24" s="7">
        <f t="shared" ref="H24:R24" si="17">H136</f>
        <v>6785.3</v>
      </c>
      <c r="I24" s="7">
        <f t="shared" si="17"/>
        <v>6785.3</v>
      </c>
      <c r="J24" s="7">
        <f t="shared" si="17"/>
        <v>0</v>
      </c>
      <c r="K24" s="7">
        <f t="shared" si="17"/>
        <v>0</v>
      </c>
      <c r="L24" s="7">
        <f t="shared" si="17"/>
        <v>0</v>
      </c>
      <c r="M24" s="7">
        <f t="shared" si="17"/>
        <v>6785.3</v>
      </c>
      <c r="N24" s="7">
        <f t="shared" si="17"/>
        <v>6785.3</v>
      </c>
      <c r="O24" s="7">
        <f t="shared" si="17"/>
        <v>6785.3</v>
      </c>
      <c r="P24" s="7">
        <f t="shared" si="17"/>
        <v>0</v>
      </c>
      <c r="Q24" s="7">
        <f t="shared" si="17"/>
        <v>0</v>
      </c>
      <c r="R24" s="7">
        <f t="shared" si="17"/>
        <v>0</v>
      </c>
      <c r="S24" s="96">
        <f t="shared" si="8"/>
        <v>1</v>
      </c>
      <c r="T24" s="96">
        <f t="shared" si="9"/>
        <v>1</v>
      </c>
      <c r="U24" s="108"/>
      <c r="V24" s="26"/>
      <c r="W24" s="26"/>
      <c r="X24" s="26"/>
    </row>
    <row r="25" spans="1:24" ht="38.25" x14ac:dyDescent="0.2">
      <c r="A25" s="30">
        <v>2</v>
      </c>
      <c r="B25" s="39" t="s">
        <v>178</v>
      </c>
      <c r="C25" s="44" t="s">
        <v>86</v>
      </c>
      <c r="D25" s="35" t="s">
        <v>86</v>
      </c>
      <c r="E25" s="35" t="s">
        <v>86</v>
      </c>
      <c r="F25" s="35" t="s">
        <v>86</v>
      </c>
      <c r="G25" s="33">
        <f t="shared" ref="G25:Q25" si="18">SUM(G26:G36)</f>
        <v>488079.74</v>
      </c>
      <c r="H25" s="33">
        <f>SUM(H26:H36)</f>
        <v>488079.74</v>
      </c>
      <c r="I25" s="33">
        <f>SUM(I26:I36)</f>
        <v>410345.44</v>
      </c>
      <c r="J25" s="33">
        <f>SUM(J26:J36)</f>
        <v>77734.3</v>
      </c>
      <c r="K25" s="33">
        <f t="shared" si="18"/>
        <v>0</v>
      </c>
      <c r="L25" s="33">
        <f t="shared" si="18"/>
        <v>0</v>
      </c>
      <c r="M25" s="33">
        <f t="shared" si="18"/>
        <v>476937.24999999994</v>
      </c>
      <c r="N25" s="33">
        <f t="shared" si="18"/>
        <v>476937.24999999994</v>
      </c>
      <c r="O25" s="33">
        <f t="shared" si="18"/>
        <v>399202.95</v>
      </c>
      <c r="P25" s="33">
        <f t="shared" si="18"/>
        <v>77734.3</v>
      </c>
      <c r="Q25" s="33">
        <f t="shared" si="18"/>
        <v>0</v>
      </c>
      <c r="R25" s="33">
        <f t="shared" ref="R25" si="19">SUM(R26:R29)</f>
        <v>0</v>
      </c>
      <c r="S25" s="40">
        <f t="shared" si="2"/>
        <v>0.97717075902392492</v>
      </c>
      <c r="T25" s="40">
        <f t="shared" si="3"/>
        <v>0.97717075902392492</v>
      </c>
    </row>
    <row r="26" spans="1:24" ht="76.5" x14ac:dyDescent="0.2">
      <c r="A26" s="4" t="s">
        <v>180</v>
      </c>
      <c r="B26" s="17" t="s">
        <v>36</v>
      </c>
      <c r="C26" s="6" t="s">
        <v>11</v>
      </c>
      <c r="D26" s="18">
        <v>18</v>
      </c>
      <c r="E26" s="18" t="s">
        <v>83</v>
      </c>
      <c r="F26" s="18" t="s">
        <v>84</v>
      </c>
      <c r="G26" s="7">
        <f t="shared" ref="G26:G29" si="20">H26+L26</f>
        <v>1295.7</v>
      </c>
      <c r="H26" s="7">
        <f t="shared" ref="H26:H29" si="21">I26+J26</f>
        <v>1295.7</v>
      </c>
      <c r="I26" s="7">
        <v>0</v>
      </c>
      <c r="J26" s="7">
        <v>1295.7</v>
      </c>
      <c r="K26" s="7">
        <v>0</v>
      </c>
      <c r="L26" s="7">
        <v>0</v>
      </c>
      <c r="M26" s="7">
        <f t="shared" ref="M26:M28" si="22">N26+R26</f>
        <v>1295.7</v>
      </c>
      <c r="N26" s="7">
        <f t="shared" ref="N26:N29" si="23">O26+P26</f>
        <v>1295.7</v>
      </c>
      <c r="O26" s="7">
        <v>0</v>
      </c>
      <c r="P26" s="7">
        <v>1295.7</v>
      </c>
      <c r="Q26" s="7">
        <v>0</v>
      </c>
      <c r="R26" s="7">
        <v>0</v>
      </c>
      <c r="S26" s="40">
        <f t="shared" si="2"/>
        <v>1</v>
      </c>
      <c r="T26" s="40">
        <f t="shared" si="3"/>
        <v>1</v>
      </c>
    </row>
    <row r="27" spans="1:24" ht="38.25" x14ac:dyDescent="0.2">
      <c r="A27" s="4" t="s">
        <v>181</v>
      </c>
      <c r="B27" s="17" t="s">
        <v>37</v>
      </c>
      <c r="C27" s="6" t="s">
        <v>11</v>
      </c>
      <c r="D27" s="18">
        <v>18</v>
      </c>
      <c r="E27" s="18" t="s">
        <v>83</v>
      </c>
      <c r="F27" s="18" t="s">
        <v>84</v>
      </c>
      <c r="G27" s="7">
        <f t="shared" si="20"/>
        <v>69639.94</v>
      </c>
      <c r="H27" s="7">
        <f t="shared" si="21"/>
        <v>69639.94</v>
      </c>
      <c r="I27" s="7">
        <v>69639.94</v>
      </c>
      <c r="J27" s="7">
        <v>0</v>
      </c>
      <c r="K27" s="7">
        <v>0</v>
      </c>
      <c r="L27" s="7">
        <v>0</v>
      </c>
      <c r="M27" s="7">
        <f t="shared" si="22"/>
        <v>66191.350000000006</v>
      </c>
      <c r="N27" s="7">
        <f t="shared" si="23"/>
        <v>66191.350000000006</v>
      </c>
      <c r="O27" s="7">
        <v>66191.350000000006</v>
      </c>
      <c r="P27" s="7">
        <v>0</v>
      </c>
      <c r="Q27" s="7">
        <v>0</v>
      </c>
      <c r="R27" s="7">
        <v>0</v>
      </c>
      <c r="S27" s="40">
        <f t="shared" si="2"/>
        <v>0.9504797103501238</v>
      </c>
      <c r="T27" s="40">
        <f t="shared" si="3"/>
        <v>0.9504797103501238</v>
      </c>
    </row>
    <row r="28" spans="1:24" ht="51" x14ac:dyDescent="0.2">
      <c r="A28" s="4" t="s">
        <v>182</v>
      </c>
      <c r="B28" s="17" t="s">
        <v>38</v>
      </c>
      <c r="C28" s="6" t="s">
        <v>11</v>
      </c>
      <c r="D28" s="18">
        <v>18</v>
      </c>
      <c r="E28" s="18" t="s">
        <v>83</v>
      </c>
      <c r="F28" s="18" t="s">
        <v>84</v>
      </c>
      <c r="G28" s="7">
        <f t="shared" si="20"/>
        <v>273422.2</v>
      </c>
      <c r="H28" s="7">
        <f>I28+J28</f>
        <v>273422.2</v>
      </c>
      <c r="I28" s="7">
        <v>273422.2</v>
      </c>
      <c r="J28" s="7">
        <v>0</v>
      </c>
      <c r="K28" s="7">
        <v>0</v>
      </c>
      <c r="L28" s="7">
        <v>0</v>
      </c>
      <c r="M28" s="7">
        <f t="shared" si="22"/>
        <v>273422.2</v>
      </c>
      <c r="N28" s="7">
        <f t="shared" si="23"/>
        <v>273422.2</v>
      </c>
      <c r="O28" s="7">
        <v>273422.2</v>
      </c>
      <c r="P28" s="7">
        <v>0</v>
      </c>
      <c r="Q28" s="7">
        <v>0</v>
      </c>
      <c r="R28" s="7">
        <v>0</v>
      </c>
      <c r="S28" s="40">
        <f>M28/G28</f>
        <v>1</v>
      </c>
      <c r="T28" s="40">
        <f t="shared" si="3"/>
        <v>1</v>
      </c>
      <c r="U28" s="108">
        <v>79910</v>
      </c>
    </row>
    <row r="29" spans="1:24" ht="89.25" x14ac:dyDescent="0.2">
      <c r="A29" s="4" t="s">
        <v>183</v>
      </c>
      <c r="B29" s="17" t="s">
        <v>39</v>
      </c>
      <c r="C29" s="6" t="s">
        <v>11</v>
      </c>
      <c r="D29" s="18">
        <v>18</v>
      </c>
      <c r="E29" s="18" t="s">
        <v>83</v>
      </c>
      <c r="F29" s="18" t="s">
        <v>84</v>
      </c>
      <c r="G29" s="7">
        <f t="shared" si="20"/>
        <v>7860.1</v>
      </c>
      <c r="H29" s="7">
        <f t="shared" si="21"/>
        <v>7860.1</v>
      </c>
      <c r="I29" s="7">
        <v>7860.1</v>
      </c>
      <c r="J29" s="7">
        <v>0</v>
      </c>
      <c r="K29" s="7">
        <v>0</v>
      </c>
      <c r="L29" s="7">
        <v>0</v>
      </c>
      <c r="M29" s="7">
        <f>N29+R29</f>
        <v>7860.1</v>
      </c>
      <c r="N29" s="7">
        <f t="shared" si="23"/>
        <v>7860.1</v>
      </c>
      <c r="O29" s="7">
        <v>7860.1</v>
      </c>
      <c r="P29" s="7">
        <v>0</v>
      </c>
      <c r="Q29" s="7">
        <v>0</v>
      </c>
      <c r="R29" s="7">
        <v>0</v>
      </c>
      <c r="S29" s="40">
        <f t="shared" si="2"/>
        <v>1</v>
      </c>
      <c r="T29" s="40">
        <f t="shared" si="3"/>
        <v>1</v>
      </c>
      <c r="U29" s="108">
        <v>79900</v>
      </c>
    </row>
    <row r="30" spans="1:24" ht="89.25" x14ac:dyDescent="0.2">
      <c r="A30" s="4" t="s">
        <v>284</v>
      </c>
      <c r="B30" s="17" t="s">
        <v>281</v>
      </c>
      <c r="C30" s="6" t="s">
        <v>11</v>
      </c>
      <c r="D30" s="18">
        <v>18</v>
      </c>
      <c r="E30" s="18" t="s">
        <v>83</v>
      </c>
      <c r="F30" s="18" t="s">
        <v>84</v>
      </c>
      <c r="G30" s="7">
        <f t="shared" ref="G30" si="24">H30+L30</f>
        <v>7693.9</v>
      </c>
      <c r="H30" s="7">
        <f t="shared" ref="H30" si="25">I30+J30</f>
        <v>7693.9</v>
      </c>
      <c r="I30" s="7">
        <v>7693.9</v>
      </c>
      <c r="J30" s="7">
        <v>0</v>
      </c>
      <c r="K30" s="7">
        <v>0</v>
      </c>
      <c r="L30" s="7">
        <v>0</v>
      </c>
      <c r="M30" s="7">
        <f>N30+R30</f>
        <v>0</v>
      </c>
      <c r="N30" s="7">
        <f t="shared" ref="N30" si="26">O30+P30</f>
        <v>0</v>
      </c>
      <c r="O30" s="7">
        <v>0</v>
      </c>
      <c r="P30" s="7">
        <v>0</v>
      </c>
      <c r="Q30" s="7">
        <v>0</v>
      </c>
      <c r="R30" s="7">
        <v>0</v>
      </c>
      <c r="S30" s="40">
        <f t="shared" ref="S30" si="27">M30/G30</f>
        <v>0</v>
      </c>
      <c r="T30" s="40">
        <f t="shared" ref="T30" si="28">N30/H30</f>
        <v>0</v>
      </c>
      <c r="U30" s="108">
        <v>58410</v>
      </c>
    </row>
    <row r="31" spans="1:24" ht="76.5" x14ac:dyDescent="0.2">
      <c r="A31" s="4" t="s">
        <v>285</v>
      </c>
      <c r="B31" s="17" t="s">
        <v>273</v>
      </c>
      <c r="C31" s="6" t="s">
        <v>11</v>
      </c>
      <c r="D31" s="18">
        <v>18</v>
      </c>
      <c r="E31" s="18" t="s">
        <v>83</v>
      </c>
      <c r="F31" s="18" t="s">
        <v>84</v>
      </c>
      <c r="G31" s="7">
        <f t="shared" ref="G31:G32" si="29">H31+L31</f>
        <v>23253</v>
      </c>
      <c r="H31" s="7">
        <f t="shared" ref="H31:H32" si="30">I31+J31</f>
        <v>23253</v>
      </c>
      <c r="I31" s="7">
        <v>0</v>
      </c>
      <c r="J31" s="7">
        <v>23253</v>
      </c>
      <c r="K31" s="7">
        <v>0</v>
      </c>
      <c r="L31" s="7">
        <v>0</v>
      </c>
      <c r="M31" s="7">
        <f t="shared" ref="M31:M32" si="31">N31+R31</f>
        <v>23253</v>
      </c>
      <c r="N31" s="7">
        <f t="shared" ref="N31:N32" si="32">O31+P31</f>
        <v>23253</v>
      </c>
      <c r="O31" s="7">
        <v>0</v>
      </c>
      <c r="P31" s="7">
        <v>23253</v>
      </c>
      <c r="Q31" s="7">
        <v>0</v>
      </c>
      <c r="R31" s="7">
        <v>0</v>
      </c>
      <c r="S31" s="40">
        <f t="shared" ref="S31:S32" si="33">M31/G31</f>
        <v>1</v>
      </c>
      <c r="T31" s="40">
        <f t="shared" ref="T31:T32" si="34">N31/H31</f>
        <v>1</v>
      </c>
      <c r="U31" s="108">
        <v>58300</v>
      </c>
    </row>
    <row r="32" spans="1:24" ht="73.5" customHeight="1" x14ac:dyDescent="0.2">
      <c r="A32" s="4" t="s">
        <v>286</v>
      </c>
      <c r="B32" s="17" t="s">
        <v>274</v>
      </c>
      <c r="C32" s="6" t="s">
        <v>161</v>
      </c>
      <c r="D32" s="18">
        <v>18</v>
      </c>
      <c r="E32" s="18" t="s">
        <v>83</v>
      </c>
      <c r="F32" s="18" t="s">
        <v>84</v>
      </c>
      <c r="G32" s="7">
        <f t="shared" si="29"/>
        <v>17600</v>
      </c>
      <c r="H32" s="7">
        <f t="shared" si="30"/>
        <v>17600</v>
      </c>
      <c r="I32" s="7">
        <v>0</v>
      </c>
      <c r="J32" s="7">
        <v>17600</v>
      </c>
      <c r="K32" s="7">
        <v>0</v>
      </c>
      <c r="L32" s="7">
        <v>0</v>
      </c>
      <c r="M32" s="7">
        <f t="shared" si="31"/>
        <v>17600</v>
      </c>
      <c r="N32" s="7">
        <f t="shared" si="32"/>
        <v>17600</v>
      </c>
      <c r="O32" s="7">
        <v>0</v>
      </c>
      <c r="P32" s="7">
        <v>17600</v>
      </c>
      <c r="Q32" s="7">
        <v>0</v>
      </c>
      <c r="R32" s="7">
        <v>0</v>
      </c>
      <c r="S32" s="40">
        <f t="shared" si="33"/>
        <v>1</v>
      </c>
      <c r="T32" s="40">
        <f t="shared" si="34"/>
        <v>1</v>
      </c>
      <c r="U32" s="108">
        <v>58320</v>
      </c>
    </row>
    <row r="33" spans="1:21" ht="73.5" customHeight="1" x14ac:dyDescent="0.2">
      <c r="A33" s="4" t="s">
        <v>287</v>
      </c>
      <c r="B33" s="17" t="s">
        <v>275</v>
      </c>
      <c r="C33" s="6" t="s">
        <v>11</v>
      </c>
      <c r="D33" s="18">
        <v>18</v>
      </c>
      <c r="E33" s="18" t="s">
        <v>83</v>
      </c>
      <c r="F33" s="18" t="s">
        <v>84</v>
      </c>
      <c r="G33" s="7">
        <f t="shared" ref="G33" si="35">H33+L33</f>
        <v>33108</v>
      </c>
      <c r="H33" s="7">
        <f t="shared" ref="H33" si="36">I33+J33</f>
        <v>33108</v>
      </c>
      <c r="I33" s="7">
        <v>0</v>
      </c>
      <c r="J33" s="7">
        <v>33108</v>
      </c>
      <c r="K33" s="7">
        <v>0</v>
      </c>
      <c r="L33" s="7">
        <v>0</v>
      </c>
      <c r="M33" s="7">
        <f t="shared" ref="M33" si="37">N33+R33</f>
        <v>33108</v>
      </c>
      <c r="N33" s="7">
        <f t="shared" ref="N33" si="38">O33+P33</f>
        <v>33108</v>
      </c>
      <c r="O33" s="7">
        <v>0</v>
      </c>
      <c r="P33" s="7">
        <v>33108</v>
      </c>
      <c r="Q33" s="7">
        <v>0</v>
      </c>
      <c r="R33" s="7">
        <v>0</v>
      </c>
      <c r="S33" s="40">
        <f t="shared" ref="S33" si="39">M33/G33</f>
        <v>1</v>
      </c>
      <c r="T33" s="40">
        <f t="shared" ref="T33" si="40">N33/H33</f>
        <v>1</v>
      </c>
      <c r="U33" s="108">
        <v>58330</v>
      </c>
    </row>
    <row r="34" spans="1:21" ht="114.75" x14ac:dyDescent="0.2">
      <c r="A34" s="4" t="s">
        <v>288</v>
      </c>
      <c r="B34" s="17" t="s">
        <v>279</v>
      </c>
      <c r="C34" s="6" t="s">
        <v>11</v>
      </c>
      <c r="D34" s="18">
        <v>18</v>
      </c>
      <c r="E34" s="18" t="s">
        <v>83</v>
      </c>
      <c r="F34" s="18" t="s">
        <v>84</v>
      </c>
      <c r="G34" s="7">
        <f t="shared" ref="G34:G35" si="41">H34+L34</f>
        <v>2477.6</v>
      </c>
      <c r="H34" s="7">
        <f t="shared" ref="H34:H35" si="42">I34+J34</f>
        <v>2477.6</v>
      </c>
      <c r="I34" s="7">
        <v>0</v>
      </c>
      <c r="J34" s="7">
        <v>2477.6</v>
      </c>
      <c r="K34" s="7">
        <v>0</v>
      </c>
      <c r="L34" s="7">
        <v>0</v>
      </c>
      <c r="M34" s="7">
        <f t="shared" ref="M34:M35" si="43">N34+R34</f>
        <v>2477.6</v>
      </c>
      <c r="N34" s="7">
        <f t="shared" ref="N34:N35" si="44">O34+P34</f>
        <v>2477.6</v>
      </c>
      <c r="O34" s="7">
        <v>0</v>
      </c>
      <c r="P34" s="7">
        <v>2477.6</v>
      </c>
      <c r="Q34" s="7">
        <v>0</v>
      </c>
      <c r="R34" s="7">
        <v>0</v>
      </c>
      <c r="S34" s="40">
        <f t="shared" ref="S34:S35" si="45">M34/G34</f>
        <v>1</v>
      </c>
      <c r="T34" s="40">
        <f t="shared" ref="T34:T35" si="46">N34/H34</f>
        <v>1</v>
      </c>
      <c r="U34" s="108">
        <v>58360</v>
      </c>
    </row>
    <row r="35" spans="1:21" ht="38.25" x14ac:dyDescent="0.2">
      <c r="A35" s="4" t="s">
        <v>289</v>
      </c>
      <c r="B35" s="17" t="s">
        <v>276</v>
      </c>
      <c r="C35" s="6" t="s">
        <v>11</v>
      </c>
      <c r="D35" s="18">
        <v>18</v>
      </c>
      <c r="E35" s="18" t="s">
        <v>83</v>
      </c>
      <c r="F35" s="18" t="s">
        <v>84</v>
      </c>
      <c r="G35" s="7">
        <f t="shared" si="41"/>
        <v>39122.300000000003</v>
      </c>
      <c r="H35" s="7">
        <f t="shared" si="42"/>
        <v>39122.300000000003</v>
      </c>
      <c r="I35" s="7">
        <v>39122.300000000003</v>
      </c>
      <c r="J35" s="7">
        <v>0</v>
      </c>
      <c r="K35" s="7">
        <v>0</v>
      </c>
      <c r="L35" s="7">
        <v>0</v>
      </c>
      <c r="M35" s="7">
        <f t="shared" si="43"/>
        <v>39122.300000000003</v>
      </c>
      <c r="N35" s="7">
        <f t="shared" si="44"/>
        <v>39122.300000000003</v>
      </c>
      <c r="O35" s="7">
        <v>39122.300000000003</v>
      </c>
      <c r="P35" s="7">
        <v>0</v>
      </c>
      <c r="Q35" s="7">
        <v>0</v>
      </c>
      <c r="R35" s="7">
        <v>0</v>
      </c>
      <c r="S35" s="40">
        <f t="shared" si="45"/>
        <v>1</v>
      </c>
      <c r="T35" s="40">
        <f t="shared" si="46"/>
        <v>1</v>
      </c>
      <c r="U35" s="108">
        <v>70400</v>
      </c>
    </row>
    <row r="36" spans="1:21" ht="73.5" customHeight="1" x14ac:dyDescent="0.2">
      <c r="A36" s="4" t="s">
        <v>290</v>
      </c>
      <c r="B36" s="17" t="s">
        <v>280</v>
      </c>
      <c r="C36" s="6" t="s">
        <v>11</v>
      </c>
      <c r="D36" s="18">
        <v>18</v>
      </c>
      <c r="E36" s="18" t="s">
        <v>83</v>
      </c>
      <c r="F36" s="18" t="s">
        <v>84</v>
      </c>
      <c r="G36" s="7">
        <f t="shared" ref="G36" si="47">H36+L36</f>
        <v>12607</v>
      </c>
      <c r="H36" s="7">
        <f t="shared" ref="H36" si="48">I36+J36</f>
        <v>12607</v>
      </c>
      <c r="I36" s="7">
        <v>12607</v>
      </c>
      <c r="J36" s="7"/>
      <c r="K36" s="7">
        <v>0</v>
      </c>
      <c r="L36" s="7">
        <v>0</v>
      </c>
      <c r="M36" s="7">
        <f t="shared" ref="M36" si="49">N36+R36</f>
        <v>12607</v>
      </c>
      <c r="N36" s="7">
        <f t="shared" ref="N36" si="50">O36+P36</f>
        <v>12607</v>
      </c>
      <c r="O36" s="7">
        <v>12607</v>
      </c>
      <c r="P36" s="7"/>
      <c r="Q36" s="7">
        <v>0</v>
      </c>
      <c r="R36" s="7">
        <v>0</v>
      </c>
      <c r="S36" s="40">
        <f t="shared" ref="S36" si="51">M36/G36</f>
        <v>1</v>
      </c>
      <c r="T36" s="40">
        <f t="shared" ref="T36" si="52">N36/H36</f>
        <v>1</v>
      </c>
      <c r="U36" s="108">
        <v>70403</v>
      </c>
    </row>
    <row r="37" spans="1:21" s="14" customFormat="1" ht="38.25" x14ac:dyDescent="0.2">
      <c r="A37" s="30" t="s">
        <v>41</v>
      </c>
      <c r="B37" s="38" t="s">
        <v>5</v>
      </c>
      <c r="C37" s="35" t="s">
        <v>204</v>
      </c>
      <c r="D37" s="30" t="s">
        <v>90</v>
      </c>
      <c r="E37" s="30" t="s">
        <v>99</v>
      </c>
      <c r="F37" s="30" t="s">
        <v>84</v>
      </c>
      <c r="G37" s="33">
        <f t="shared" ref="G37:R37" si="53">G38+G40+G46+G50+G53+G61+G63+G65</f>
        <v>421007.14</v>
      </c>
      <c r="H37" s="33">
        <f t="shared" si="53"/>
        <v>421007.14</v>
      </c>
      <c r="I37" s="33">
        <f t="shared" si="53"/>
        <v>392272.04000000004</v>
      </c>
      <c r="J37" s="33">
        <f>J38+J40+J46+J50+J53+J61+J63+J65</f>
        <v>28735.1</v>
      </c>
      <c r="K37" s="33">
        <f t="shared" si="53"/>
        <v>0</v>
      </c>
      <c r="L37" s="33">
        <f t="shared" si="53"/>
        <v>0</v>
      </c>
      <c r="M37" s="33">
        <f t="shared" si="53"/>
        <v>402462.04000000004</v>
      </c>
      <c r="N37" s="33">
        <f t="shared" si="53"/>
        <v>402462.04000000004</v>
      </c>
      <c r="O37" s="33">
        <f t="shared" si="53"/>
        <v>374112.24000000005</v>
      </c>
      <c r="P37" s="33">
        <f t="shared" si="53"/>
        <v>28349.8</v>
      </c>
      <c r="Q37" s="33">
        <f t="shared" si="53"/>
        <v>0</v>
      </c>
      <c r="R37" s="33">
        <f t="shared" si="53"/>
        <v>0</v>
      </c>
      <c r="S37" s="40">
        <f t="shared" si="2"/>
        <v>0.95595062829575772</v>
      </c>
      <c r="T37" s="40">
        <f t="shared" si="3"/>
        <v>0.95595062829575772</v>
      </c>
      <c r="U37" s="108"/>
    </row>
    <row r="38" spans="1:21" ht="63.75" x14ac:dyDescent="0.2">
      <c r="A38" s="4" t="s">
        <v>184</v>
      </c>
      <c r="B38" s="17" t="s">
        <v>201</v>
      </c>
      <c r="C38" s="6" t="s">
        <v>161</v>
      </c>
      <c r="D38" s="4" t="s">
        <v>90</v>
      </c>
      <c r="E38" s="4" t="s">
        <v>99</v>
      </c>
      <c r="F38" s="4" t="s">
        <v>89</v>
      </c>
      <c r="G38" s="7">
        <f>G39</f>
        <v>102.4</v>
      </c>
      <c r="H38" s="7">
        <f t="shared" ref="H38:R38" si="54">H39</f>
        <v>102.4</v>
      </c>
      <c r="I38" s="7">
        <f t="shared" si="54"/>
        <v>102.4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102.4</v>
      </c>
      <c r="N38" s="7">
        <f t="shared" si="54"/>
        <v>102.4</v>
      </c>
      <c r="O38" s="7">
        <f t="shared" si="54"/>
        <v>102.4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40">
        <f t="shared" si="2"/>
        <v>1</v>
      </c>
      <c r="T38" s="40">
        <f t="shared" si="3"/>
        <v>1</v>
      </c>
    </row>
    <row r="39" spans="1:21" s="53" customFormat="1" ht="51" hidden="1" x14ac:dyDescent="0.2">
      <c r="A39" s="55" t="s">
        <v>42</v>
      </c>
      <c r="B39" s="70" t="s">
        <v>12</v>
      </c>
      <c r="C39" s="54" t="s">
        <v>161</v>
      </c>
      <c r="D39" s="59"/>
      <c r="E39" s="59"/>
      <c r="F39" s="59"/>
      <c r="G39" s="48">
        <f t="shared" ref="G39:G60" si="55">H39+L39</f>
        <v>102.4</v>
      </c>
      <c r="H39" s="48">
        <f t="shared" ref="H39:H60" si="56">I39+J39</f>
        <v>102.4</v>
      </c>
      <c r="I39" s="48">
        <v>102.4</v>
      </c>
      <c r="J39" s="48"/>
      <c r="K39" s="48"/>
      <c r="L39" s="48"/>
      <c r="M39" s="48">
        <f t="shared" ref="M39:M60" si="57">N39+R39</f>
        <v>102.4</v>
      </c>
      <c r="N39" s="48">
        <f t="shared" ref="N39:N60" si="58">O39+P39</f>
        <v>102.4</v>
      </c>
      <c r="O39" s="48">
        <v>102.4</v>
      </c>
      <c r="P39" s="48"/>
      <c r="Q39" s="48"/>
      <c r="R39" s="48"/>
      <c r="S39" s="52">
        <f t="shared" si="2"/>
        <v>1</v>
      </c>
      <c r="T39" s="52">
        <f t="shared" si="3"/>
        <v>1</v>
      </c>
      <c r="U39" s="107"/>
    </row>
    <row r="40" spans="1:21" ht="25.5" x14ac:dyDescent="0.2">
      <c r="A40" s="4" t="s">
        <v>185</v>
      </c>
      <c r="B40" s="17" t="s">
        <v>202</v>
      </c>
      <c r="C40" s="6" t="s">
        <v>161</v>
      </c>
      <c r="D40" s="4" t="s">
        <v>90</v>
      </c>
      <c r="E40" s="4" t="s">
        <v>99</v>
      </c>
      <c r="F40" s="4" t="s">
        <v>91</v>
      </c>
      <c r="G40" s="7">
        <f t="shared" ref="G40:R40" si="59">SUM(G41:G45)</f>
        <v>565.5</v>
      </c>
      <c r="H40" s="7">
        <f t="shared" si="59"/>
        <v>565.5</v>
      </c>
      <c r="I40" s="7">
        <f>SUM(I41:I45)</f>
        <v>565.5</v>
      </c>
      <c r="J40" s="7">
        <f t="shared" si="59"/>
        <v>0</v>
      </c>
      <c r="K40" s="7">
        <f t="shared" si="59"/>
        <v>0</v>
      </c>
      <c r="L40" s="7">
        <f t="shared" si="59"/>
        <v>0</v>
      </c>
      <c r="M40" s="7">
        <f>SUM(M41:M45)</f>
        <v>565.5</v>
      </c>
      <c r="N40" s="7">
        <f t="shared" si="59"/>
        <v>565.5</v>
      </c>
      <c r="O40" s="7">
        <f t="shared" si="59"/>
        <v>565.5</v>
      </c>
      <c r="P40" s="7">
        <f t="shared" si="59"/>
        <v>0</v>
      </c>
      <c r="Q40" s="7">
        <f t="shared" si="59"/>
        <v>0</v>
      </c>
      <c r="R40" s="7">
        <f t="shared" si="59"/>
        <v>0</v>
      </c>
      <c r="S40" s="40">
        <f t="shared" si="2"/>
        <v>1</v>
      </c>
      <c r="T40" s="40">
        <f t="shared" si="3"/>
        <v>1</v>
      </c>
    </row>
    <row r="41" spans="1:21" s="53" customFormat="1" ht="38.25" hidden="1" x14ac:dyDescent="0.2">
      <c r="A41" s="55" t="s">
        <v>43</v>
      </c>
      <c r="B41" s="61" t="s">
        <v>35</v>
      </c>
      <c r="C41" s="54" t="s">
        <v>161</v>
      </c>
      <c r="D41" s="59"/>
      <c r="E41" s="59"/>
      <c r="F41" s="59"/>
      <c r="G41" s="48">
        <f>H41+L41</f>
        <v>565.5</v>
      </c>
      <c r="H41" s="48">
        <f t="shared" ref="H41:H45" si="60">I41+J41</f>
        <v>565.5</v>
      </c>
      <c r="I41" s="48">
        <v>565.5</v>
      </c>
      <c r="J41" s="48"/>
      <c r="K41" s="48"/>
      <c r="L41" s="48"/>
      <c r="M41" s="48">
        <f t="shared" ref="M41:M45" si="61">N41+R41</f>
        <v>565.5</v>
      </c>
      <c r="N41" s="48">
        <f t="shared" ref="N41:N45" si="62">O41+P41</f>
        <v>565.5</v>
      </c>
      <c r="O41" s="48">
        <v>565.5</v>
      </c>
      <c r="P41" s="48"/>
      <c r="Q41" s="48"/>
      <c r="R41" s="48"/>
      <c r="S41" s="52">
        <f t="shared" si="2"/>
        <v>1</v>
      </c>
      <c r="T41" s="52">
        <f t="shared" si="3"/>
        <v>1</v>
      </c>
      <c r="U41" s="107"/>
    </row>
    <row r="42" spans="1:21" s="53" customFormat="1" ht="51" hidden="1" x14ac:dyDescent="0.2">
      <c r="A42" s="55" t="s">
        <v>44</v>
      </c>
      <c r="B42" s="61" t="s">
        <v>34</v>
      </c>
      <c r="C42" s="54" t="s">
        <v>161</v>
      </c>
      <c r="D42" s="59"/>
      <c r="E42" s="59"/>
      <c r="F42" s="59"/>
      <c r="G42" s="48">
        <f t="shared" ref="G42:G45" si="63">H42+L42</f>
        <v>0</v>
      </c>
      <c r="H42" s="48">
        <f t="shared" si="60"/>
        <v>0</v>
      </c>
      <c r="I42" s="48"/>
      <c r="J42" s="48"/>
      <c r="K42" s="48"/>
      <c r="L42" s="48"/>
      <c r="M42" s="48">
        <f t="shared" si="61"/>
        <v>0</v>
      </c>
      <c r="N42" s="48">
        <f t="shared" si="62"/>
        <v>0</v>
      </c>
      <c r="O42" s="48"/>
      <c r="P42" s="48"/>
      <c r="Q42" s="48"/>
      <c r="R42" s="48"/>
      <c r="S42" s="52" t="e">
        <f t="shared" si="2"/>
        <v>#DIV/0!</v>
      </c>
      <c r="T42" s="52" t="e">
        <f t="shared" si="3"/>
        <v>#DIV/0!</v>
      </c>
      <c r="U42" s="107"/>
    </row>
    <row r="43" spans="1:21" s="53" customFormat="1" ht="25.5" hidden="1" x14ac:dyDescent="0.2">
      <c r="A43" s="55" t="s">
        <v>45</v>
      </c>
      <c r="B43" s="70" t="s">
        <v>13</v>
      </c>
      <c r="C43" s="54" t="s">
        <v>161</v>
      </c>
      <c r="D43" s="59"/>
      <c r="E43" s="59"/>
      <c r="F43" s="59"/>
      <c r="G43" s="48">
        <f t="shared" si="63"/>
        <v>0</v>
      </c>
      <c r="H43" s="48">
        <f t="shared" si="60"/>
        <v>0</v>
      </c>
      <c r="I43" s="48"/>
      <c r="J43" s="48"/>
      <c r="K43" s="48"/>
      <c r="L43" s="48"/>
      <c r="M43" s="48">
        <f t="shared" si="61"/>
        <v>0</v>
      </c>
      <c r="N43" s="48">
        <f t="shared" si="62"/>
        <v>0</v>
      </c>
      <c r="O43" s="48"/>
      <c r="P43" s="48"/>
      <c r="Q43" s="48"/>
      <c r="R43" s="48"/>
      <c r="S43" s="52" t="e">
        <f t="shared" si="2"/>
        <v>#DIV/0!</v>
      </c>
      <c r="T43" s="52" t="e">
        <f t="shared" si="3"/>
        <v>#DIV/0!</v>
      </c>
      <c r="U43" s="107"/>
    </row>
    <row r="44" spans="1:21" s="53" customFormat="1" ht="51" hidden="1" x14ac:dyDescent="0.2">
      <c r="A44" s="55" t="s">
        <v>46</v>
      </c>
      <c r="B44" s="70" t="s">
        <v>33</v>
      </c>
      <c r="C44" s="54" t="s">
        <v>161</v>
      </c>
      <c r="D44" s="59"/>
      <c r="E44" s="59"/>
      <c r="F44" s="59"/>
      <c r="G44" s="48">
        <f t="shared" si="63"/>
        <v>0</v>
      </c>
      <c r="H44" s="48">
        <f t="shared" si="60"/>
        <v>0</v>
      </c>
      <c r="I44" s="48"/>
      <c r="J44" s="48"/>
      <c r="K44" s="48"/>
      <c r="L44" s="48"/>
      <c r="M44" s="48">
        <f t="shared" si="61"/>
        <v>0</v>
      </c>
      <c r="N44" s="48">
        <f t="shared" si="62"/>
        <v>0</v>
      </c>
      <c r="O44" s="48"/>
      <c r="P44" s="48"/>
      <c r="Q44" s="48"/>
      <c r="R44" s="48"/>
      <c r="S44" s="52" t="e">
        <f t="shared" si="2"/>
        <v>#DIV/0!</v>
      </c>
      <c r="T44" s="52" t="e">
        <f t="shared" si="3"/>
        <v>#DIV/0!</v>
      </c>
      <c r="U44" s="107"/>
    </row>
    <row r="45" spans="1:21" s="53" customFormat="1" ht="38.25" hidden="1" x14ac:dyDescent="0.2">
      <c r="A45" s="55" t="s">
        <v>47</v>
      </c>
      <c r="B45" s="70" t="s">
        <v>32</v>
      </c>
      <c r="C45" s="54" t="s">
        <v>161</v>
      </c>
      <c r="D45" s="59"/>
      <c r="E45" s="59"/>
      <c r="F45" s="59"/>
      <c r="G45" s="48">
        <f t="shared" si="63"/>
        <v>0</v>
      </c>
      <c r="H45" s="48">
        <f t="shared" si="60"/>
        <v>0</v>
      </c>
      <c r="I45" s="48"/>
      <c r="J45" s="48"/>
      <c r="K45" s="48"/>
      <c r="L45" s="48"/>
      <c r="M45" s="48">
        <f t="shared" si="61"/>
        <v>0</v>
      </c>
      <c r="N45" s="48">
        <f t="shared" si="62"/>
        <v>0</v>
      </c>
      <c r="O45" s="48"/>
      <c r="P45" s="48"/>
      <c r="Q45" s="48"/>
      <c r="R45" s="48"/>
      <c r="S45" s="52" t="e">
        <f t="shared" si="2"/>
        <v>#DIV/0!</v>
      </c>
      <c r="T45" s="52" t="e">
        <f t="shared" si="3"/>
        <v>#DIV/0!</v>
      </c>
      <c r="U45" s="107"/>
    </row>
    <row r="46" spans="1:21" ht="25.5" x14ac:dyDescent="0.2">
      <c r="A46" s="4" t="s">
        <v>186</v>
      </c>
      <c r="B46" s="20" t="s">
        <v>175</v>
      </c>
      <c r="C46" s="6" t="s">
        <v>161</v>
      </c>
      <c r="D46" s="4" t="s">
        <v>90</v>
      </c>
      <c r="E46" s="4" t="s">
        <v>99</v>
      </c>
      <c r="F46" s="4" t="s">
        <v>93</v>
      </c>
      <c r="G46" s="7">
        <f t="shared" ref="G46:R46" si="64">SUM(G47:G49)</f>
        <v>5165.2</v>
      </c>
      <c r="H46" s="7">
        <f t="shared" si="64"/>
        <v>5165.2</v>
      </c>
      <c r="I46" s="7">
        <f>SUM(I47:I49)</f>
        <v>5165.2</v>
      </c>
      <c r="J46" s="7">
        <f t="shared" si="64"/>
        <v>0</v>
      </c>
      <c r="K46" s="7">
        <f t="shared" si="64"/>
        <v>0</v>
      </c>
      <c r="L46" s="7">
        <f t="shared" si="64"/>
        <v>0</v>
      </c>
      <c r="M46" s="7">
        <f t="shared" si="64"/>
        <v>3907.5</v>
      </c>
      <c r="N46" s="7">
        <f t="shared" si="64"/>
        <v>3907.5</v>
      </c>
      <c r="O46" s="7">
        <f t="shared" si="64"/>
        <v>3907.5</v>
      </c>
      <c r="P46" s="7">
        <f t="shared" si="64"/>
        <v>0</v>
      </c>
      <c r="Q46" s="7">
        <f t="shared" si="64"/>
        <v>0</v>
      </c>
      <c r="R46" s="7">
        <f t="shared" si="64"/>
        <v>0</v>
      </c>
      <c r="S46" s="40">
        <f t="shared" si="2"/>
        <v>0.75650507240765119</v>
      </c>
      <c r="T46" s="40">
        <f t="shared" si="3"/>
        <v>0.75650507240765119</v>
      </c>
    </row>
    <row r="47" spans="1:21" s="53" customFormat="1" ht="25.5" hidden="1" x14ac:dyDescent="0.2">
      <c r="A47" s="55" t="s">
        <v>48</v>
      </c>
      <c r="B47" s="70" t="s">
        <v>14</v>
      </c>
      <c r="C47" s="54" t="s">
        <v>161</v>
      </c>
      <c r="D47" s="59"/>
      <c r="E47" s="59"/>
      <c r="F47" s="59"/>
      <c r="G47" s="48">
        <f t="shared" ref="G47:G49" si="65">H47+L47</f>
        <v>5093.5</v>
      </c>
      <c r="H47" s="48">
        <f t="shared" ref="H47:H49" si="66">I47+J47</f>
        <v>5093.5</v>
      </c>
      <c r="I47" s="48">
        <v>5093.5</v>
      </c>
      <c r="J47" s="48"/>
      <c r="K47" s="48"/>
      <c r="L47" s="48"/>
      <c r="M47" s="48">
        <f t="shared" ref="M47:M49" si="67">N47+R47</f>
        <v>3835.8</v>
      </c>
      <c r="N47" s="48">
        <f t="shared" ref="N47:N49" si="68">O47+P47</f>
        <v>3835.8</v>
      </c>
      <c r="O47" s="48">
        <v>3835.8</v>
      </c>
      <c r="P47" s="48"/>
      <c r="Q47" s="48"/>
      <c r="R47" s="48"/>
      <c r="S47" s="52">
        <f t="shared" si="2"/>
        <v>0.75307745165406892</v>
      </c>
      <c r="T47" s="52">
        <f t="shared" si="3"/>
        <v>0.75307745165406892</v>
      </c>
      <c r="U47" s="107"/>
    </row>
    <row r="48" spans="1:21" s="53" customFormat="1" ht="25.5" hidden="1" x14ac:dyDescent="0.2">
      <c r="A48" s="55" t="s">
        <v>49</v>
      </c>
      <c r="B48" s="70" t="s">
        <v>15</v>
      </c>
      <c r="C48" s="54" t="s">
        <v>161</v>
      </c>
      <c r="D48" s="59"/>
      <c r="E48" s="59"/>
      <c r="F48" s="59"/>
      <c r="G48" s="48">
        <f t="shared" si="65"/>
        <v>71.7</v>
      </c>
      <c r="H48" s="48">
        <f t="shared" si="66"/>
        <v>71.7</v>
      </c>
      <c r="I48" s="48">
        <v>71.7</v>
      </c>
      <c r="J48" s="48"/>
      <c r="K48" s="48"/>
      <c r="L48" s="48"/>
      <c r="M48" s="48">
        <f t="shared" si="67"/>
        <v>71.7</v>
      </c>
      <c r="N48" s="48">
        <f t="shared" si="68"/>
        <v>71.7</v>
      </c>
      <c r="O48" s="48">
        <v>71.7</v>
      </c>
      <c r="P48" s="48"/>
      <c r="Q48" s="48"/>
      <c r="R48" s="48"/>
      <c r="S48" s="52">
        <f t="shared" si="2"/>
        <v>1</v>
      </c>
      <c r="T48" s="52">
        <f t="shared" si="3"/>
        <v>1</v>
      </c>
      <c r="U48" s="107"/>
    </row>
    <row r="49" spans="1:26" s="53" customFormat="1" ht="25.5" hidden="1" x14ac:dyDescent="0.2">
      <c r="A49" s="55" t="s">
        <v>50</v>
      </c>
      <c r="B49" s="70" t="s">
        <v>16</v>
      </c>
      <c r="C49" s="54" t="s">
        <v>161</v>
      </c>
      <c r="D49" s="59"/>
      <c r="E49" s="59"/>
      <c r="F49" s="59"/>
      <c r="G49" s="48">
        <f t="shared" si="65"/>
        <v>0</v>
      </c>
      <c r="H49" s="48">
        <f t="shared" si="66"/>
        <v>0</v>
      </c>
      <c r="I49" s="48"/>
      <c r="J49" s="48"/>
      <c r="K49" s="48"/>
      <c r="L49" s="48"/>
      <c r="M49" s="48">
        <f t="shared" si="67"/>
        <v>0</v>
      </c>
      <c r="N49" s="48">
        <f t="shared" si="68"/>
        <v>0</v>
      </c>
      <c r="O49" s="48"/>
      <c r="P49" s="48"/>
      <c r="Q49" s="48"/>
      <c r="R49" s="48"/>
      <c r="S49" s="52" t="e">
        <f t="shared" si="2"/>
        <v>#DIV/0!</v>
      </c>
      <c r="T49" s="52" t="e">
        <f t="shared" si="3"/>
        <v>#DIV/0!</v>
      </c>
      <c r="U49" s="107"/>
      <c r="V49" s="78"/>
      <c r="W49" s="78"/>
      <c r="X49" s="78"/>
      <c r="Y49" s="80"/>
      <c r="Z49" s="80"/>
    </row>
    <row r="50" spans="1:26" ht="25.5" x14ac:dyDescent="0.2">
      <c r="A50" s="4" t="s">
        <v>187</v>
      </c>
      <c r="B50" s="23" t="s">
        <v>174</v>
      </c>
      <c r="C50" s="6" t="s">
        <v>161</v>
      </c>
      <c r="D50" s="4" t="s">
        <v>90</v>
      </c>
      <c r="E50" s="4" t="s">
        <v>99</v>
      </c>
      <c r="F50" s="4" t="s">
        <v>94</v>
      </c>
      <c r="G50" s="7">
        <f>SUM(G51:G52)</f>
        <v>705.6</v>
      </c>
      <c r="H50" s="7">
        <f t="shared" ref="H50:R50" si="69">SUM(H51:H52)</f>
        <v>705.6</v>
      </c>
      <c r="I50" s="7">
        <f t="shared" si="69"/>
        <v>543.6</v>
      </c>
      <c r="J50" s="7">
        <f t="shared" si="69"/>
        <v>162</v>
      </c>
      <c r="K50" s="7">
        <f t="shared" si="69"/>
        <v>0</v>
      </c>
      <c r="L50" s="7">
        <f t="shared" si="69"/>
        <v>0</v>
      </c>
      <c r="M50" s="7">
        <f t="shared" si="69"/>
        <v>705.6</v>
      </c>
      <c r="N50" s="7">
        <f t="shared" si="69"/>
        <v>705.6</v>
      </c>
      <c r="O50" s="7">
        <f t="shared" si="69"/>
        <v>543.6</v>
      </c>
      <c r="P50" s="7">
        <f t="shared" si="69"/>
        <v>162</v>
      </c>
      <c r="Q50" s="7">
        <f t="shared" si="69"/>
        <v>0</v>
      </c>
      <c r="R50" s="7">
        <f t="shared" si="69"/>
        <v>0</v>
      </c>
      <c r="S50" s="40">
        <f t="shared" si="2"/>
        <v>1</v>
      </c>
      <c r="T50" s="40">
        <f t="shared" si="3"/>
        <v>1</v>
      </c>
      <c r="V50" s="19"/>
      <c r="W50" s="19"/>
      <c r="X50" s="19"/>
      <c r="Y50" s="12"/>
      <c r="Z50" s="12"/>
    </row>
    <row r="51" spans="1:26" s="53" customFormat="1" ht="38.25" hidden="1" x14ac:dyDescent="0.2">
      <c r="A51" s="55" t="s">
        <v>51</v>
      </c>
      <c r="B51" s="70" t="s">
        <v>269</v>
      </c>
      <c r="C51" s="54" t="s">
        <v>161</v>
      </c>
      <c r="D51" s="59"/>
      <c r="E51" s="59"/>
      <c r="F51" s="59"/>
      <c r="G51" s="48">
        <f t="shared" si="55"/>
        <v>705.6</v>
      </c>
      <c r="H51" s="48">
        <f>SUM(I51:J51)</f>
        <v>705.6</v>
      </c>
      <c r="I51" s="48">
        <v>543.6</v>
      </c>
      <c r="J51" s="48">
        <v>162</v>
      </c>
      <c r="K51" s="48"/>
      <c r="L51" s="48"/>
      <c r="M51" s="48">
        <f t="shared" si="57"/>
        <v>705.6</v>
      </c>
      <c r="N51" s="48">
        <f t="shared" si="58"/>
        <v>705.6</v>
      </c>
      <c r="O51" s="48">
        <v>543.6</v>
      </c>
      <c r="P51" s="48">
        <v>162</v>
      </c>
      <c r="Q51" s="48"/>
      <c r="R51" s="48"/>
      <c r="S51" s="52">
        <f t="shared" si="2"/>
        <v>1</v>
      </c>
      <c r="T51" s="52">
        <f t="shared" si="3"/>
        <v>1</v>
      </c>
      <c r="U51" s="107"/>
      <c r="V51" s="114">
        <v>0.14599999999999999</v>
      </c>
      <c r="W51" s="79"/>
      <c r="X51" s="78"/>
      <c r="Y51" s="80"/>
      <c r="Z51" s="80"/>
    </row>
    <row r="52" spans="1:26" s="53" customFormat="1" ht="38.25" hidden="1" customHeight="1" x14ac:dyDescent="0.2">
      <c r="A52" s="55"/>
      <c r="B52" s="70" t="s">
        <v>270</v>
      </c>
      <c r="C52" s="54"/>
      <c r="D52" s="59"/>
      <c r="E52" s="59"/>
      <c r="F52" s="59"/>
      <c r="G52" s="48">
        <f t="shared" ref="G52" si="70">H52+L52</f>
        <v>0</v>
      </c>
      <c r="H52" s="48">
        <f>SUM(I52:J52)</f>
        <v>0</v>
      </c>
      <c r="I52" s="48"/>
      <c r="J52" s="48"/>
      <c r="K52" s="48"/>
      <c r="L52" s="48"/>
      <c r="M52" s="48">
        <f t="shared" ref="M52" si="71">N52+R52</f>
        <v>0</v>
      </c>
      <c r="N52" s="48">
        <f t="shared" ref="N52" si="72">O52+P52</f>
        <v>0</v>
      </c>
      <c r="O52" s="48"/>
      <c r="P52" s="48"/>
      <c r="Q52" s="48"/>
      <c r="R52" s="48"/>
      <c r="S52" s="52" t="e">
        <f t="shared" ref="S52" si="73">M52/G52</f>
        <v>#DIV/0!</v>
      </c>
      <c r="T52" s="52" t="e">
        <f t="shared" ref="T52" si="74">N52/H52</f>
        <v>#DIV/0!</v>
      </c>
      <c r="U52" s="107"/>
      <c r="V52" s="114">
        <v>0.56047000000000002</v>
      </c>
      <c r="W52" s="79"/>
      <c r="X52" s="78"/>
      <c r="Y52" s="80"/>
      <c r="Z52" s="80"/>
    </row>
    <row r="53" spans="1:26" ht="127.5" x14ac:dyDescent="0.2">
      <c r="A53" s="4" t="s">
        <v>188</v>
      </c>
      <c r="B53" s="17" t="s">
        <v>173</v>
      </c>
      <c r="C53" s="6" t="s">
        <v>177</v>
      </c>
      <c r="D53" s="4" t="s">
        <v>90</v>
      </c>
      <c r="E53" s="4" t="s">
        <v>99</v>
      </c>
      <c r="F53" s="4" t="s">
        <v>95</v>
      </c>
      <c r="G53" s="7">
        <f>SUM(H53+K53+L53)</f>
        <v>290746.59999999998</v>
      </c>
      <c r="H53" s="7">
        <f t="shared" ref="H53:R53" si="75">H54+H60</f>
        <v>290746.59999999998</v>
      </c>
      <c r="I53" s="7">
        <f>I54+I60</f>
        <v>290746.59999999998</v>
      </c>
      <c r="J53" s="7">
        <f>J54+J60</f>
        <v>0</v>
      </c>
      <c r="K53" s="7">
        <f t="shared" si="75"/>
        <v>0</v>
      </c>
      <c r="L53" s="7">
        <f t="shared" si="75"/>
        <v>0</v>
      </c>
      <c r="M53" s="7">
        <f>SUM(N53+Q53+R53)</f>
        <v>290261.04000000004</v>
      </c>
      <c r="N53" s="7">
        <f t="shared" si="75"/>
        <v>290261.04000000004</v>
      </c>
      <c r="O53" s="7">
        <f t="shared" si="75"/>
        <v>290261.04000000004</v>
      </c>
      <c r="P53" s="7">
        <f t="shared" si="75"/>
        <v>0</v>
      </c>
      <c r="Q53" s="7">
        <f t="shared" si="75"/>
        <v>0</v>
      </c>
      <c r="R53" s="7">
        <f t="shared" si="75"/>
        <v>0</v>
      </c>
      <c r="S53" s="40">
        <f t="shared" si="2"/>
        <v>0.9983299546753085</v>
      </c>
      <c r="T53" s="40">
        <f t="shared" si="3"/>
        <v>0.9983299546753085</v>
      </c>
    </row>
    <row r="54" spans="1:26" s="53" customFormat="1" hidden="1" x14ac:dyDescent="0.2">
      <c r="A54" s="135" t="s">
        <v>52</v>
      </c>
      <c r="B54" s="141" t="s">
        <v>76</v>
      </c>
      <c r="C54" s="77" t="s">
        <v>30</v>
      </c>
      <c r="D54" s="77"/>
      <c r="E54" s="77"/>
      <c r="F54" s="77"/>
      <c r="G54" s="49">
        <f>SUM(G55:G59)</f>
        <v>290746.59999999998</v>
      </c>
      <c r="H54" s="49">
        <f>SUM(H55:H59)</f>
        <v>290746.59999999998</v>
      </c>
      <c r="I54" s="49">
        <f>SUM(I55:I59)</f>
        <v>290746.59999999998</v>
      </c>
      <c r="J54" s="49">
        <f t="shared" ref="J54:R54" si="76">SUM(J55:J59)</f>
        <v>0</v>
      </c>
      <c r="K54" s="49">
        <f t="shared" si="76"/>
        <v>0</v>
      </c>
      <c r="L54" s="49">
        <f t="shared" si="76"/>
        <v>0</v>
      </c>
      <c r="M54" s="49">
        <f t="shared" si="76"/>
        <v>290261.04000000004</v>
      </c>
      <c r="N54" s="49">
        <f t="shared" si="76"/>
        <v>290261.04000000004</v>
      </c>
      <c r="O54" s="49">
        <f t="shared" si="76"/>
        <v>290261.04000000004</v>
      </c>
      <c r="P54" s="49">
        <f t="shared" si="76"/>
        <v>0</v>
      </c>
      <c r="Q54" s="49">
        <f t="shared" si="76"/>
        <v>0</v>
      </c>
      <c r="R54" s="49">
        <f t="shared" si="76"/>
        <v>0</v>
      </c>
      <c r="S54" s="52">
        <f t="shared" si="2"/>
        <v>0.9983299546753085</v>
      </c>
      <c r="T54" s="52">
        <f t="shared" si="3"/>
        <v>0.9983299546753085</v>
      </c>
      <c r="U54" s="107"/>
    </row>
    <row r="55" spans="1:26" s="53" customFormat="1" ht="25.5" hidden="1" x14ac:dyDescent="0.2">
      <c r="A55" s="136"/>
      <c r="B55" s="142"/>
      <c r="C55" s="54" t="s">
        <v>161</v>
      </c>
      <c r="D55" s="69"/>
      <c r="E55" s="69"/>
      <c r="F55" s="69"/>
      <c r="G55" s="48">
        <f t="shared" si="55"/>
        <v>103235.3</v>
      </c>
      <c r="H55" s="48">
        <f t="shared" si="56"/>
        <v>103235.3</v>
      </c>
      <c r="I55" s="48">
        <v>103235.3</v>
      </c>
      <c r="J55" s="48"/>
      <c r="K55" s="48"/>
      <c r="L55" s="48"/>
      <c r="M55" s="48">
        <f t="shared" si="57"/>
        <v>102749.9</v>
      </c>
      <c r="N55" s="48">
        <f t="shared" si="58"/>
        <v>102749.9</v>
      </c>
      <c r="O55" s="48">
        <v>102749.9</v>
      </c>
      <c r="P55" s="48"/>
      <c r="Q55" s="48"/>
      <c r="R55" s="48"/>
      <c r="S55" s="52">
        <f t="shared" si="2"/>
        <v>0.99529811992603301</v>
      </c>
      <c r="T55" s="52">
        <f t="shared" si="3"/>
        <v>0.99529811992603301</v>
      </c>
      <c r="U55" s="107"/>
    </row>
    <row r="56" spans="1:26" s="53" customFormat="1" ht="25.5" hidden="1" x14ac:dyDescent="0.2">
      <c r="A56" s="136"/>
      <c r="B56" s="142"/>
      <c r="C56" s="69" t="s">
        <v>1</v>
      </c>
      <c r="D56" s="69"/>
      <c r="E56" s="69"/>
      <c r="F56" s="69"/>
      <c r="G56" s="48">
        <f t="shared" si="55"/>
        <v>7788</v>
      </c>
      <c r="H56" s="48">
        <f t="shared" si="56"/>
        <v>7788</v>
      </c>
      <c r="I56" s="48">
        <v>7788</v>
      </c>
      <c r="J56" s="48"/>
      <c r="K56" s="48"/>
      <c r="L56" s="48"/>
      <c r="M56" s="48">
        <f t="shared" si="57"/>
        <v>7788</v>
      </c>
      <c r="N56" s="48">
        <f t="shared" si="58"/>
        <v>7788</v>
      </c>
      <c r="O56" s="48">
        <v>7788</v>
      </c>
      <c r="P56" s="48"/>
      <c r="Q56" s="48"/>
      <c r="R56" s="48"/>
      <c r="S56" s="52">
        <f t="shared" si="2"/>
        <v>1</v>
      </c>
      <c r="T56" s="52">
        <f t="shared" si="3"/>
        <v>1</v>
      </c>
      <c r="U56" s="107"/>
    </row>
    <row r="57" spans="1:26" s="53" customFormat="1" ht="25.5" hidden="1" x14ac:dyDescent="0.2">
      <c r="A57" s="136"/>
      <c r="B57" s="142"/>
      <c r="C57" s="69" t="s">
        <v>23</v>
      </c>
      <c r="D57" s="69"/>
      <c r="E57" s="69"/>
      <c r="F57" s="69"/>
      <c r="G57" s="48">
        <f t="shared" si="55"/>
        <v>10628.2</v>
      </c>
      <c r="H57" s="48">
        <f t="shared" si="56"/>
        <v>10628.2</v>
      </c>
      <c r="I57" s="48">
        <v>10628.2</v>
      </c>
      <c r="J57" s="48"/>
      <c r="K57" s="48"/>
      <c r="L57" s="48"/>
      <c r="M57" s="48">
        <f t="shared" si="57"/>
        <v>10628.2</v>
      </c>
      <c r="N57" s="48">
        <f t="shared" si="58"/>
        <v>10628.2</v>
      </c>
      <c r="O57" s="48">
        <v>10628.2</v>
      </c>
      <c r="P57" s="48"/>
      <c r="Q57" s="48"/>
      <c r="R57" s="48"/>
      <c r="S57" s="52">
        <f t="shared" si="2"/>
        <v>1</v>
      </c>
      <c r="T57" s="52">
        <f t="shared" si="3"/>
        <v>1</v>
      </c>
      <c r="U57" s="107"/>
    </row>
    <row r="58" spans="1:26" s="53" customFormat="1" ht="25.5" hidden="1" x14ac:dyDescent="0.2">
      <c r="A58" s="136"/>
      <c r="B58" s="142"/>
      <c r="C58" s="69" t="s">
        <v>22</v>
      </c>
      <c r="D58" s="69"/>
      <c r="E58" s="69"/>
      <c r="F58" s="69"/>
      <c r="G58" s="48">
        <f t="shared" si="55"/>
        <v>169089.1</v>
      </c>
      <c r="H58" s="48">
        <f t="shared" si="56"/>
        <v>169089.1</v>
      </c>
      <c r="I58" s="48">
        <v>169089.1</v>
      </c>
      <c r="J58" s="48"/>
      <c r="K58" s="48"/>
      <c r="L58" s="48"/>
      <c r="M58" s="48">
        <f t="shared" si="57"/>
        <v>169089.1</v>
      </c>
      <c r="N58" s="48">
        <f t="shared" si="58"/>
        <v>169089.1</v>
      </c>
      <c r="O58" s="48">
        <v>169089.1</v>
      </c>
      <c r="P58" s="48"/>
      <c r="Q58" s="48"/>
      <c r="R58" s="48"/>
      <c r="S58" s="52">
        <f t="shared" si="2"/>
        <v>1</v>
      </c>
      <c r="T58" s="52">
        <f t="shared" si="3"/>
        <v>1</v>
      </c>
      <c r="U58" s="107"/>
    </row>
    <row r="59" spans="1:26" s="53" customFormat="1" ht="25.5" hidden="1" x14ac:dyDescent="0.2">
      <c r="A59" s="137"/>
      <c r="B59" s="143"/>
      <c r="C59" s="69" t="s">
        <v>31</v>
      </c>
      <c r="D59" s="69"/>
      <c r="E59" s="69"/>
      <c r="F59" s="69"/>
      <c r="G59" s="48">
        <f t="shared" si="55"/>
        <v>6</v>
      </c>
      <c r="H59" s="48">
        <f t="shared" si="56"/>
        <v>6</v>
      </c>
      <c r="I59" s="48">
        <v>6</v>
      </c>
      <c r="J59" s="48"/>
      <c r="K59" s="48"/>
      <c r="L59" s="48"/>
      <c r="M59" s="48">
        <f t="shared" si="57"/>
        <v>5.84</v>
      </c>
      <c r="N59" s="48">
        <f t="shared" si="58"/>
        <v>5.84</v>
      </c>
      <c r="O59" s="48">
        <v>5.84</v>
      </c>
      <c r="P59" s="48"/>
      <c r="Q59" s="48"/>
      <c r="R59" s="48"/>
      <c r="S59" s="52">
        <f t="shared" si="2"/>
        <v>0.97333333333333327</v>
      </c>
      <c r="T59" s="52">
        <f t="shared" si="3"/>
        <v>0.97333333333333327</v>
      </c>
      <c r="U59" s="107"/>
    </row>
    <row r="60" spans="1:26" s="53" customFormat="1" ht="38.25" hidden="1" x14ac:dyDescent="0.2">
      <c r="A60" s="55"/>
      <c r="B60" s="61" t="s">
        <v>171</v>
      </c>
      <c r="C60" s="69" t="s">
        <v>103</v>
      </c>
      <c r="D60" s="69"/>
      <c r="E60" s="69"/>
      <c r="F60" s="69"/>
      <c r="G60" s="48">
        <f t="shared" si="55"/>
        <v>0</v>
      </c>
      <c r="H60" s="48">
        <f t="shared" si="56"/>
        <v>0</v>
      </c>
      <c r="I60" s="48"/>
      <c r="J60" s="48">
        <v>0</v>
      </c>
      <c r="K60" s="48"/>
      <c r="L60" s="48"/>
      <c r="M60" s="48">
        <f t="shared" si="57"/>
        <v>0</v>
      </c>
      <c r="N60" s="48">
        <f t="shared" si="58"/>
        <v>0</v>
      </c>
      <c r="O60" s="48"/>
      <c r="P60" s="48"/>
      <c r="Q60" s="48"/>
      <c r="R60" s="48"/>
      <c r="S60" s="52" t="e">
        <f t="shared" si="2"/>
        <v>#DIV/0!</v>
      </c>
      <c r="T60" s="52" t="e">
        <f t="shared" si="3"/>
        <v>#DIV/0!</v>
      </c>
      <c r="U60" s="107"/>
    </row>
    <row r="61" spans="1:26" ht="51" x14ac:dyDescent="0.2">
      <c r="A61" s="4" t="s">
        <v>189</v>
      </c>
      <c r="B61" s="17" t="s">
        <v>172</v>
      </c>
      <c r="C61" s="6" t="s">
        <v>161</v>
      </c>
      <c r="D61" s="4" t="s">
        <v>90</v>
      </c>
      <c r="E61" s="4" t="s">
        <v>99</v>
      </c>
      <c r="F61" s="4" t="s">
        <v>96</v>
      </c>
      <c r="G61" s="7">
        <f>G62</f>
        <v>3984.4</v>
      </c>
      <c r="H61" s="7">
        <f t="shared" ref="H61:R61" si="77">H62</f>
        <v>3984.4</v>
      </c>
      <c r="I61" s="7">
        <f t="shared" si="77"/>
        <v>3984.4</v>
      </c>
      <c r="J61" s="7">
        <f t="shared" si="77"/>
        <v>0</v>
      </c>
      <c r="K61" s="7">
        <f t="shared" si="77"/>
        <v>0</v>
      </c>
      <c r="L61" s="7">
        <f t="shared" si="77"/>
        <v>0</v>
      </c>
      <c r="M61" s="7">
        <f t="shared" si="77"/>
        <v>3984.4</v>
      </c>
      <c r="N61" s="7">
        <f t="shared" si="77"/>
        <v>3984.4</v>
      </c>
      <c r="O61" s="7">
        <f t="shared" si="77"/>
        <v>3984.4</v>
      </c>
      <c r="P61" s="7">
        <f t="shared" si="77"/>
        <v>0</v>
      </c>
      <c r="Q61" s="7">
        <f t="shared" si="77"/>
        <v>0</v>
      </c>
      <c r="R61" s="7">
        <f t="shared" si="77"/>
        <v>0</v>
      </c>
      <c r="S61" s="40">
        <f t="shared" si="2"/>
        <v>1</v>
      </c>
      <c r="T61" s="40">
        <f t="shared" si="3"/>
        <v>1</v>
      </c>
    </row>
    <row r="62" spans="1:26" s="53" customFormat="1" ht="25.5" hidden="1" x14ac:dyDescent="0.2">
      <c r="A62" s="55" t="s">
        <v>74</v>
      </c>
      <c r="B62" s="61" t="s">
        <v>75</v>
      </c>
      <c r="C62" s="54" t="s">
        <v>88</v>
      </c>
      <c r="D62" s="59"/>
      <c r="E62" s="59"/>
      <c r="F62" s="59"/>
      <c r="G62" s="48">
        <f t="shared" ref="G62" si="78">H62+L62</f>
        <v>3984.4</v>
      </c>
      <c r="H62" s="48">
        <f>I62+J62</f>
        <v>3984.4</v>
      </c>
      <c r="I62" s="48">
        <v>3984.4</v>
      </c>
      <c r="J62" s="48"/>
      <c r="K62" s="48"/>
      <c r="L62" s="48"/>
      <c r="M62" s="48">
        <f>N62+R62</f>
        <v>3984.4</v>
      </c>
      <c r="N62" s="48">
        <f t="shared" ref="N62" si="79">O62+P62</f>
        <v>3984.4</v>
      </c>
      <c r="O62" s="48">
        <v>3984.4</v>
      </c>
      <c r="P62" s="48"/>
      <c r="Q62" s="48"/>
      <c r="R62" s="48"/>
      <c r="S62" s="52">
        <f t="shared" si="2"/>
        <v>1</v>
      </c>
      <c r="T62" s="52">
        <f t="shared" si="3"/>
        <v>1</v>
      </c>
      <c r="U62" s="107"/>
    </row>
    <row r="63" spans="1:26" ht="76.5" x14ac:dyDescent="0.2">
      <c r="A63" s="84" t="s">
        <v>53</v>
      </c>
      <c r="B63" s="45" t="s">
        <v>224</v>
      </c>
      <c r="C63" s="85" t="s">
        <v>267</v>
      </c>
      <c r="D63" s="43">
        <v>18</v>
      </c>
      <c r="E63" s="43">
        <v>1</v>
      </c>
      <c r="F63" s="2" t="s">
        <v>169</v>
      </c>
      <c r="G63" s="7">
        <f>G64</f>
        <v>12.6</v>
      </c>
      <c r="H63" s="7">
        <f t="shared" ref="H63:R63" si="80">H64</f>
        <v>12.6</v>
      </c>
      <c r="I63" s="7">
        <f t="shared" si="80"/>
        <v>0</v>
      </c>
      <c r="J63" s="7">
        <f t="shared" si="80"/>
        <v>12.6</v>
      </c>
      <c r="K63" s="7">
        <f t="shared" si="80"/>
        <v>0</v>
      </c>
      <c r="L63" s="7">
        <f t="shared" si="80"/>
        <v>0</v>
      </c>
      <c r="M63" s="7">
        <f t="shared" si="80"/>
        <v>12.6</v>
      </c>
      <c r="N63" s="7">
        <f t="shared" si="80"/>
        <v>12.6</v>
      </c>
      <c r="O63" s="7">
        <f t="shared" si="80"/>
        <v>0</v>
      </c>
      <c r="P63" s="7">
        <f t="shared" si="80"/>
        <v>12.6</v>
      </c>
      <c r="Q63" s="7">
        <f t="shared" si="80"/>
        <v>0</v>
      </c>
      <c r="R63" s="7">
        <f t="shared" si="80"/>
        <v>0</v>
      </c>
      <c r="S63" s="40">
        <f t="shared" si="2"/>
        <v>1</v>
      </c>
      <c r="T63" s="40">
        <f t="shared" si="3"/>
        <v>1</v>
      </c>
    </row>
    <row r="64" spans="1:26" s="53" customFormat="1" ht="38.25" hidden="1" x14ac:dyDescent="0.2">
      <c r="A64" s="55" t="s">
        <v>190</v>
      </c>
      <c r="B64" s="63" t="s">
        <v>168</v>
      </c>
      <c r="C64" s="54"/>
      <c r="D64" s="59"/>
      <c r="E64" s="59"/>
      <c r="F64" s="59"/>
      <c r="G64" s="48">
        <f>H64+L64</f>
        <v>12.6</v>
      </c>
      <c r="H64" s="48">
        <f t="shared" ref="H64" si="81">I64+J64</f>
        <v>12.6</v>
      </c>
      <c r="I64" s="48">
        <v>0</v>
      </c>
      <c r="J64" s="48">
        <v>12.6</v>
      </c>
      <c r="K64" s="48"/>
      <c r="L64" s="48"/>
      <c r="M64" s="48">
        <f>N64+R64</f>
        <v>12.6</v>
      </c>
      <c r="N64" s="48">
        <f>O64+P64</f>
        <v>12.6</v>
      </c>
      <c r="O64" s="48">
        <v>0</v>
      </c>
      <c r="P64" s="48">
        <v>12.6</v>
      </c>
      <c r="Q64" s="48"/>
      <c r="R64" s="48"/>
      <c r="S64" s="52">
        <f t="shared" si="2"/>
        <v>1</v>
      </c>
      <c r="T64" s="52">
        <f t="shared" si="3"/>
        <v>1</v>
      </c>
      <c r="U64" s="107"/>
    </row>
    <row r="65" spans="1:22" ht="38.25" x14ac:dyDescent="0.2">
      <c r="A65" s="4" t="s">
        <v>58</v>
      </c>
      <c r="B65" s="87" t="s">
        <v>277</v>
      </c>
      <c r="C65" s="85" t="s">
        <v>266</v>
      </c>
      <c r="D65" s="43">
        <v>18</v>
      </c>
      <c r="E65" s="43">
        <v>1</v>
      </c>
      <c r="F65" s="43" t="s">
        <v>116</v>
      </c>
      <c r="G65" s="7">
        <f t="shared" ref="G65:M65" si="82">SUM(G66:G68)</f>
        <v>119724.84</v>
      </c>
      <c r="H65" s="7">
        <f t="shared" si="82"/>
        <v>119724.84</v>
      </c>
      <c r="I65" s="7">
        <f>SUM(I66:I68)</f>
        <v>91164.34</v>
      </c>
      <c r="J65" s="7">
        <f t="shared" si="82"/>
        <v>28560.5</v>
      </c>
      <c r="K65" s="7">
        <f t="shared" si="82"/>
        <v>0</v>
      </c>
      <c r="L65" s="7">
        <f t="shared" si="82"/>
        <v>0</v>
      </c>
      <c r="M65" s="7">
        <f t="shared" si="82"/>
        <v>102923</v>
      </c>
      <c r="N65" s="7">
        <f>SUM(N66:N68)</f>
        <v>102923</v>
      </c>
      <c r="O65" s="7">
        <f>SUM(O66:O68)</f>
        <v>74747.8</v>
      </c>
      <c r="P65" s="7">
        <f>SUM(P66:P68)</f>
        <v>28175.200000000001</v>
      </c>
      <c r="Q65" s="7">
        <f t="shared" ref="Q65" si="83">SUM(Q66:Q68)</f>
        <v>0</v>
      </c>
      <c r="R65" s="7">
        <f>SUM(R66:R68)</f>
        <v>0</v>
      </c>
      <c r="S65" s="40">
        <f t="shared" ref="S65:S68" si="84">M65/G65</f>
        <v>0.85966287363591387</v>
      </c>
      <c r="T65" s="40">
        <f t="shared" ref="T65:T68" si="85">N65/H65</f>
        <v>0.85966287363591387</v>
      </c>
    </row>
    <row r="66" spans="1:22" ht="45" hidden="1" customHeight="1" x14ac:dyDescent="0.2">
      <c r="A66" s="55" t="s">
        <v>191</v>
      </c>
      <c r="B66" s="86" t="s">
        <v>265</v>
      </c>
      <c r="C66" s="112"/>
      <c r="D66" s="113">
        <v>18</v>
      </c>
      <c r="E66" s="113">
        <v>1</v>
      </c>
      <c r="F66" s="113" t="s">
        <v>116</v>
      </c>
      <c r="G66" s="49">
        <f>H66+L66</f>
        <v>102514.44</v>
      </c>
      <c r="H66" s="49">
        <f t="shared" ref="H66" si="86">I66+J66</f>
        <v>102514.44</v>
      </c>
      <c r="I66" s="49">
        <v>73953.94</v>
      </c>
      <c r="J66" s="49">
        <v>28560.5</v>
      </c>
      <c r="K66" s="49"/>
      <c r="L66" s="49"/>
      <c r="M66" s="49">
        <f>N66+R66</f>
        <v>101131.3</v>
      </c>
      <c r="N66" s="49">
        <f>O66+P66</f>
        <v>101131.3</v>
      </c>
      <c r="O66" s="49">
        <v>72956.100000000006</v>
      </c>
      <c r="P66" s="49">
        <v>28175.200000000001</v>
      </c>
      <c r="Q66" s="49"/>
      <c r="R66" s="49"/>
      <c r="S66" s="52">
        <f t="shared" si="84"/>
        <v>0.98650785196700097</v>
      </c>
      <c r="T66" s="52">
        <f t="shared" si="85"/>
        <v>0.98650785196700097</v>
      </c>
    </row>
    <row r="67" spans="1:22" ht="45" hidden="1" customHeight="1" x14ac:dyDescent="0.2">
      <c r="A67" s="55"/>
      <c r="B67" s="86" t="s">
        <v>271</v>
      </c>
      <c r="C67" s="112" t="s">
        <v>272</v>
      </c>
      <c r="D67" s="113">
        <v>18</v>
      </c>
      <c r="E67" s="113">
        <v>1</v>
      </c>
      <c r="F67" s="113" t="s">
        <v>116</v>
      </c>
      <c r="G67" s="49">
        <f>H67+L67</f>
        <v>15418.7</v>
      </c>
      <c r="H67" s="49">
        <f t="shared" ref="H67" si="87">I67+J67</f>
        <v>15418.7</v>
      </c>
      <c r="I67" s="49">
        <v>15418.7</v>
      </c>
      <c r="J67" s="49"/>
      <c r="K67" s="49"/>
      <c r="L67" s="49"/>
      <c r="M67" s="49">
        <f>N67+R67</f>
        <v>0</v>
      </c>
      <c r="N67" s="49">
        <f>O67+P67</f>
        <v>0</v>
      </c>
      <c r="O67" s="49"/>
      <c r="P67" s="49"/>
      <c r="Q67" s="49"/>
      <c r="R67" s="49"/>
      <c r="S67" s="52">
        <f t="shared" si="84"/>
        <v>0</v>
      </c>
      <c r="T67" s="52">
        <f t="shared" si="85"/>
        <v>0</v>
      </c>
    </row>
    <row r="68" spans="1:22" s="53" customFormat="1" ht="38.25" hidden="1" x14ac:dyDescent="0.2">
      <c r="A68" s="55" t="s">
        <v>268</v>
      </c>
      <c r="B68" s="86" t="s">
        <v>203</v>
      </c>
      <c r="C68" s="54"/>
      <c r="D68" s="113">
        <v>18</v>
      </c>
      <c r="E68" s="113">
        <v>1</v>
      </c>
      <c r="F68" s="113" t="s">
        <v>116</v>
      </c>
      <c r="G68" s="48">
        <f>H68+L68</f>
        <v>1791.7</v>
      </c>
      <c r="H68" s="48">
        <f t="shared" ref="H68" si="88">I68+J68</f>
        <v>1791.7</v>
      </c>
      <c r="I68" s="48">
        <v>1791.7</v>
      </c>
      <c r="J68" s="48"/>
      <c r="K68" s="48"/>
      <c r="L68" s="48"/>
      <c r="M68" s="48">
        <f>N68+R68</f>
        <v>1791.7</v>
      </c>
      <c r="N68" s="48">
        <f>O68+P68</f>
        <v>1791.7</v>
      </c>
      <c r="O68" s="48">
        <v>1791.7</v>
      </c>
      <c r="P68" s="48"/>
      <c r="Q68" s="48"/>
      <c r="R68" s="48"/>
      <c r="S68" s="52">
        <f t="shared" si="84"/>
        <v>1</v>
      </c>
      <c r="T68" s="52">
        <f t="shared" si="85"/>
        <v>1</v>
      </c>
      <c r="U68" s="107"/>
    </row>
    <row r="69" spans="1:22" ht="51" x14ac:dyDescent="0.2">
      <c r="A69" s="30" t="s">
        <v>64</v>
      </c>
      <c r="B69" s="31" t="s">
        <v>6</v>
      </c>
      <c r="C69" s="32" t="s">
        <v>195</v>
      </c>
      <c r="D69" s="30" t="s">
        <v>90</v>
      </c>
      <c r="E69" s="30" t="s">
        <v>98</v>
      </c>
      <c r="F69" s="30" t="s">
        <v>84</v>
      </c>
      <c r="G69" s="33">
        <f>G70+G74+G76+G78+G79+G87+G92+G93+G95</f>
        <v>423190.09999999992</v>
      </c>
      <c r="H69" s="33">
        <f t="shared" ref="H69:R69" si="89">H70+H74+H76+H78+H79+H87+H92+H93+H95</f>
        <v>423190.09999999992</v>
      </c>
      <c r="I69" s="33">
        <f t="shared" si="89"/>
        <v>391275.00001672999</v>
      </c>
      <c r="J69" s="33">
        <f t="shared" si="89"/>
        <v>31915.09998327</v>
      </c>
      <c r="K69" s="33">
        <f t="shared" si="89"/>
        <v>0</v>
      </c>
      <c r="L69" s="33">
        <f t="shared" si="89"/>
        <v>0</v>
      </c>
      <c r="M69" s="33">
        <f t="shared" si="89"/>
        <v>418293.99999999994</v>
      </c>
      <c r="N69" s="33">
        <f t="shared" si="89"/>
        <v>418293.99999999994</v>
      </c>
      <c r="O69" s="33">
        <f t="shared" si="89"/>
        <v>386378.90001672995</v>
      </c>
      <c r="P69" s="33">
        <f t="shared" si="89"/>
        <v>31915.09998327</v>
      </c>
      <c r="Q69" s="33">
        <f t="shared" si="89"/>
        <v>0</v>
      </c>
      <c r="R69" s="33">
        <f t="shared" si="89"/>
        <v>0</v>
      </c>
      <c r="S69" s="40">
        <f t="shared" si="2"/>
        <v>0.98843049494777879</v>
      </c>
      <c r="T69" s="40">
        <f t="shared" si="3"/>
        <v>0.98843049494777879</v>
      </c>
    </row>
    <row r="70" spans="1:22" ht="38.25" x14ac:dyDescent="0.2">
      <c r="A70" s="4" t="s">
        <v>192</v>
      </c>
      <c r="B70" s="17" t="s">
        <v>170</v>
      </c>
      <c r="C70" s="6" t="s">
        <v>176</v>
      </c>
      <c r="D70" s="4" t="s">
        <v>90</v>
      </c>
      <c r="E70" s="4" t="s">
        <v>98</v>
      </c>
      <c r="F70" s="4" t="s">
        <v>89</v>
      </c>
      <c r="G70" s="7">
        <f>G71+G72+G73</f>
        <v>1519.6</v>
      </c>
      <c r="H70" s="7">
        <f t="shared" ref="H70:R70" si="90">H71+H72+H73</f>
        <v>1519.6</v>
      </c>
      <c r="I70" s="7">
        <f>I71+I72+I73</f>
        <v>1485.8</v>
      </c>
      <c r="J70" s="7">
        <f t="shared" si="90"/>
        <v>33.799999999999997</v>
      </c>
      <c r="K70" s="7">
        <f t="shared" si="90"/>
        <v>0</v>
      </c>
      <c r="L70" s="7">
        <f t="shared" si="90"/>
        <v>0</v>
      </c>
      <c r="M70" s="7">
        <f t="shared" si="90"/>
        <v>1516.3</v>
      </c>
      <c r="N70" s="7">
        <f t="shared" si="90"/>
        <v>1516.3</v>
      </c>
      <c r="O70" s="7">
        <f t="shared" si="90"/>
        <v>1482.5</v>
      </c>
      <c r="P70" s="7">
        <f t="shared" si="90"/>
        <v>33.799999999999997</v>
      </c>
      <c r="Q70" s="7">
        <f t="shared" si="90"/>
        <v>0</v>
      </c>
      <c r="R70" s="7">
        <f t="shared" si="90"/>
        <v>0</v>
      </c>
      <c r="S70" s="40">
        <f t="shared" si="2"/>
        <v>0.99782837588839168</v>
      </c>
      <c r="T70" s="40">
        <f t="shared" si="3"/>
        <v>0.99782837588839168</v>
      </c>
    </row>
    <row r="71" spans="1:22" s="53" customFormat="1" ht="38.25" hidden="1" x14ac:dyDescent="0.2">
      <c r="A71" s="55" t="s">
        <v>54</v>
      </c>
      <c r="B71" s="64" t="s">
        <v>167</v>
      </c>
      <c r="C71" s="47" t="s">
        <v>1</v>
      </c>
      <c r="D71" s="47"/>
      <c r="E71" s="47"/>
      <c r="F71" s="47"/>
      <c r="G71" s="48">
        <f t="shared" ref="G71:G72" si="91">H71+L71</f>
        <v>1445.2</v>
      </c>
      <c r="H71" s="48">
        <f t="shared" ref="H71:H72" si="92">I71+J71</f>
        <v>1445.2</v>
      </c>
      <c r="I71" s="47">
        <v>1445.2</v>
      </c>
      <c r="J71" s="47">
        <v>0</v>
      </c>
      <c r="K71" s="76"/>
      <c r="L71" s="76"/>
      <c r="M71" s="48">
        <f t="shared" ref="M71:M72" si="93">N71+R71</f>
        <v>1445.2</v>
      </c>
      <c r="N71" s="48">
        <f t="shared" ref="N71:N72" si="94">O71+P71</f>
        <v>1445.2</v>
      </c>
      <c r="O71" s="47">
        <v>1445.2</v>
      </c>
      <c r="P71" s="47">
        <v>0</v>
      </c>
      <c r="Q71" s="76"/>
      <c r="R71" s="76"/>
      <c r="S71" s="52">
        <f t="shared" si="2"/>
        <v>1</v>
      </c>
      <c r="T71" s="52">
        <f t="shared" si="3"/>
        <v>1</v>
      </c>
      <c r="U71" s="107"/>
    </row>
    <row r="72" spans="1:22" s="53" customFormat="1" ht="25.5" hidden="1" x14ac:dyDescent="0.2">
      <c r="A72" s="55" t="s">
        <v>55</v>
      </c>
      <c r="B72" s="64" t="s">
        <v>17</v>
      </c>
      <c r="C72" s="47" t="s">
        <v>21</v>
      </c>
      <c r="D72" s="47"/>
      <c r="E72" s="47"/>
      <c r="F72" s="47"/>
      <c r="G72" s="48">
        <f t="shared" si="91"/>
        <v>19.8</v>
      </c>
      <c r="H72" s="48">
        <f t="shared" si="92"/>
        <v>19.8</v>
      </c>
      <c r="I72" s="48">
        <v>19.8</v>
      </c>
      <c r="J72" s="48"/>
      <c r="K72" s="48"/>
      <c r="L72" s="48"/>
      <c r="M72" s="48">
        <f t="shared" si="93"/>
        <v>16.5</v>
      </c>
      <c r="N72" s="48">
        <f t="shared" si="94"/>
        <v>16.5</v>
      </c>
      <c r="O72" s="48">
        <v>16.5</v>
      </c>
      <c r="P72" s="48"/>
      <c r="Q72" s="48"/>
      <c r="R72" s="48"/>
      <c r="S72" s="52">
        <f t="shared" si="2"/>
        <v>0.83333333333333326</v>
      </c>
      <c r="T72" s="52">
        <f t="shared" si="3"/>
        <v>0.83333333333333326</v>
      </c>
      <c r="U72" s="107"/>
    </row>
    <row r="73" spans="1:22" s="53" customFormat="1" ht="25.5" hidden="1" x14ac:dyDescent="0.2">
      <c r="A73" s="55"/>
      <c r="B73" s="70" t="s">
        <v>166</v>
      </c>
      <c r="C73" s="47" t="s">
        <v>1</v>
      </c>
      <c r="D73" s="47"/>
      <c r="E73" s="47"/>
      <c r="F73" s="47"/>
      <c r="G73" s="48">
        <f t="shared" ref="G73" si="95">H73+L73</f>
        <v>54.599999999999994</v>
      </c>
      <c r="H73" s="48">
        <f>I73+J73</f>
        <v>54.599999999999994</v>
      </c>
      <c r="I73" s="48">
        <v>20.8</v>
      </c>
      <c r="J73" s="48">
        <v>33.799999999999997</v>
      </c>
      <c r="K73" s="48"/>
      <c r="L73" s="48"/>
      <c r="M73" s="48">
        <f t="shared" ref="M73" si="96">N73+R73</f>
        <v>54.599999999999994</v>
      </c>
      <c r="N73" s="48">
        <f t="shared" ref="N73" si="97">O73+P73</f>
        <v>54.599999999999994</v>
      </c>
      <c r="O73" s="48">
        <v>20.8</v>
      </c>
      <c r="P73" s="48">
        <v>33.799999999999997</v>
      </c>
      <c r="Q73" s="48"/>
      <c r="R73" s="48"/>
      <c r="S73" s="52">
        <f t="shared" si="2"/>
        <v>1</v>
      </c>
      <c r="T73" s="52">
        <f t="shared" si="3"/>
        <v>1</v>
      </c>
      <c r="U73" s="107">
        <v>54.6</v>
      </c>
      <c r="V73" s="111">
        <v>0.61904800000000004</v>
      </c>
    </row>
    <row r="74" spans="1:22" ht="38.25" x14ac:dyDescent="0.2">
      <c r="A74" s="4" t="s">
        <v>193</v>
      </c>
      <c r="B74" s="20" t="s">
        <v>165</v>
      </c>
      <c r="C74" s="6" t="s">
        <v>161</v>
      </c>
      <c r="D74" s="4" t="s">
        <v>90</v>
      </c>
      <c r="E74" s="4" t="s">
        <v>98</v>
      </c>
      <c r="F74" s="4" t="s">
        <v>91</v>
      </c>
      <c r="G74" s="7">
        <f t="shared" ref="G74:R74" si="98">G75</f>
        <v>1047.5999999999999</v>
      </c>
      <c r="H74" s="7">
        <f>H75</f>
        <v>1047.5999999999999</v>
      </c>
      <c r="I74" s="7">
        <f t="shared" si="98"/>
        <v>1047.5999999999999</v>
      </c>
      <c r="J74" s="7">
        <f t="shared" si="98"/>
        <v>0</v>
      </c>
      <c r="K74" s="7">
        <f t="shared" si="98"/>
        <v>0</v>
      </c>
      <c r="L74" s="7">
        <f t="shared" si="98"/>
        <v>0</v>
      </c>
      <c r="M74" s="7">
        <f t="shared" si="98"/>
        <v>1047.5999999999999</v>
      </c>
      <c r="N74" s="7">
        <f t="shared" si="98"/>
        <v>1047.5999999999999</v>
      </c>
      <c r="O74" s="7">
        <f t="shared" si="98"/>
        <v>1047.5999999999999</v>
      </c>
      <c r="P74" s="7">
        <f t="shared" si="98"/>
        <v>0</v>
      </c>
      <c r="Q74" s="7">
        <f t="shared" si="98"/>
        <v>0</v>
      </c>
      <c r="R74" s="7">
        <f t="shared" si="98"/>
        <v>0</v>
      </c>
      <c r="S74" s="40">
        <f t="shared" si="2"/>
        <v>1</v>
      </c>
      <c r="T74" s="40">
        <f t="shared" si="3"/>
        <v>1</v>
      </c>
    </row>
    <row r="75" spans="1:22" ht="25.5" hidden="1" x14ac:dyDescent="0.2">
      <c r="A75" s="55" t="s">
        <v>56</v>
      </c>
      <c r="B75" s="64" t="s">
        <v>18</v>
      </c>
      <c r="C75" s="54" t="s">
        <v>88</v>
      </c>
      <c r="D75" s="47"/>
      <c r="E75" s="47"/>
      <c r="F75" s="47"/>
      <c r="G75" s="48">
        <f t="shared" ref="G75" si="99">H75+L75</f>
        <v>1047.5999999999999</v>
      </c>
      <c r="H75" s="48">
        <f>I75+J75</f>
        <v>1047.5999999999999</v>
      </c>
      <c r="I75" s="48">
        <v>1047.5999999999999</v>
      </c>
      <c r="J75" s="48"/>
      <c r="K75" s="48"/>
      <c r="L75" s="48"/>
      <c r="M75" s="48">
        <f t="shared" ref="M75" si="100">N75+R75</f>
        <v>1047.5999999999999</v>
      </c>
      <c r="N75" s="48">
        <f t="shared" ref="N75" si="101">O75+P75</f>
        <v>1047.5999999999999</v>
      </c>
      <c r="O75" s="48">
        <v>1047.5999999999999</v>
      </c>
      <c r="P75" s="48">
        <v>0</v>
      </c>
      <c r="Q75" s="48"/>
      <c r="R75" s="48">
        <v>0</v>
      </c>
      <c r="S75" s="52">
        <f t="shared" si="2"/>
        <v>1</v>
      </c>
      <c r="T75" s="52">
        <f t="shared" si="3"/>
        <v>1</v>
      </c>
    </row>
    <row r="76" spans="1:22" ht="25.5" x14ac:dyDescent="0.2">
      <c r="A76" s="4" t="s">
        <v>194</v>
      </c>
      <c r="B76" s="20" t="s">
        <v>164</v>
      </c>
      <c r="C76" s="6" t="s">
        <v>161</v>
      </c>
      <c r="D76" s="4" t="s">
        <v>90</v>
      </c>
      <c r="E76" s="4" t="s">
        <v>98</v>
      </c>
      <c r="F76" s="4" t="s">
        <v>93</v>
      </c>
      <c r="G76" s="7">
        <f>G77</f>
        <v>936</v>
      </c>
      <c r="H76" s="7">
        <f>H77</f>
        <v>936</v>
      </c>
      <c r="I76" s="7">
        <f t="shared" ref="I76:R76" si="102">I77</f>
        <v>936</v>
      </c>
      <c r="J76" s="7">
        <f t="shared" si="102"/>
        <v>0</v>
      </c>
      <c r="K76" s="7">
        <f t="shared" si="102"/>
        <v>0</v>
      </c>
      <c r="L76" s="7">
        <f t="shared" si="102"/>
        <v>0</v>
      </c>
      <c r="M76" s="7">
        <f t="shared" si="102"/>
        <v>936</v>
      </c>
      <c r="N76" s="7">
        <f t="shared" si="102"/>
        <v>936</v>
      </c>
      <c r="O76" s="7">
        <f t="shared" si="102"/>
        <v>936</v>
      </c>
      <c r="P76" s="7">
        <f t="shared" si="102"/>
        <v>0</v>
      </c>
      <c r="Q76" s="7">
        <f t="shared" si="102"/>
        <v>0</v>
      </c>
      <c r="R76" s="7">
        <f t="shared" si="102"/>
        <v>0</v>
      </c>
      <c r="S76" s="40">
        <f t="shared" si="2"/>
        <v>1</v>
      </c>
      <c r="T76" s="40">
        <f t="shared" si="3"/>
        <v>1</v>
      </c>
    </row>
    <row r="77" spans="1:22" ht="25.5" hidden="1" x14ac:dyDescent="0.2">
      <c r="A77" s="55" t="s">
        <v>57</v>
      </c>
      <c r="B77" s="64" t="s">
        <v>19</v>
      </c>
      <c r="C77" s="54" t="s">
        <v>88</v>
      </c>
      <c r="D77" s="47"/>
      <c r="E77" s="47"/>
      <c r="F77" s="47"/>
      <c r="G77" s="48">
        <f t="shared" ref="G77" si="103">H77+L77</f>
        <v>936</v>
      </c>
      <c r="H77" s="48">
        <f t="shared" ref="H77" si="104">I77+J77</f>
        <v>936</v>
      </c>
      <c r="I77" s="48">
        <v>936</v>
      </c>
      <c r="J77" s="48"/>
      <c r="K77" s="48"/>
      <c r="L77" s="48"/>
      <c r="M77" s="48">
        <f t="shared" ref="M77" si="105">N77+R77</f>
        <v>936</v>
      </c>
      <c r="N77" s="48">
        <f t="shared" ref="N77" si="106">O77+P77</f>
        <v>936</v>
      </c>
      <c r="O77" s="48">
        <v>936</v>
      </c>
      <c r="P77" s="48"/>
      <c r="Q77" s="48"/>
      <c r="R77" s="48"/>
      <c r="S77" s="52">
        <f t="shared" si="2"/>
        <v>1</v>
      </c>
      <c r="T77" s="52">
        <f t="shared" si="3"/>
        <v>1</v>
      </c>
    </row>
    <row r="78" spans="1:22" ht="25.5" x14ac:dyDescent="0.2">
      <c r="A78" s="4" t="s">
        <v>225</v>
      </c>
      <c r="B78" s="46" t="s">
        <v>200</v>
      </c>
      <c r="C78" s="6" t="s">
        <v>161</v>
      </c>
      <c r="D78" s="4" t="s">
        <v>90</v>
      </c>
      <c r="E78" s="4" t="s">
        <v>98</v>
      </c>
      <c r="F78" s="4" t="s">
        <v>100</v>
      </c>
      <c r="G78" s="7">
        <f>H78+L78</f>
        <v>1203.0999999999999</v>
      </c>
      <c r="H78" s="7">
        <v>1203.0999999999999</v>
      </c>
      <c r="I78" s="7">
        <f>H78-J78</f>
        <v>457.20001673000002</v>
      </c>
      <c r="J78" s="7">
        <f>H78*V78</f>
        <v>745.89998326999989</v>
      </c>
      <c r="K78" s="7">
        <v>0</v>
      </c>
      <c r="L78" s="7">
        <v>0</v>
      </c>
      <c r="M78" s="7">
        <f t="shared" ref="M78" si="107">N78+R78</f>
        <v>1203.0999999999999</v>
      </c>
      <c r="N78" s="7">
        <v>1203.0999999999999</v>
      </c>
      <c r="O78" s="7">
        <f>N78-P78</f>
        <v>457.20001673000002</v>
      </c>
      <c r="P78" s="7">
        <f>N78*V78</f>
        <v>745.89998326999989</v>
      </c>
      <c r="Q78" s="7">
        <v>0</v>
      </c>
      <c r="R78" s="7">
        <v>0</v>
      </c>
      <c r="S78" s="40">
        <f t="shared" si="2"/>
        <v>1</v>
      </c>
      <c r="T78" s="40">
        <f t="shared" si="3"/>
        <v>1</v>
      </c>
      <c r="V78" s="75">
        <v>0.61998169999999997</v>
      </c>
    </row>
    <row r="79" spans="1:22" ht="63.75" x14ac:dyDescent="0.2">
      <c r="A79" s="4" t="s">
        <v>226</v>
      </c>
      <c r="B79" s="20" t="s">
        <v>163</v>
      </c>
      <c r="C79" s="4" t="s">
        <v>162</v>
      </c>
      <c r="D79" s="4" t="s">
        <v>90</v>
      </c>
      <c r="E79" s="4" t="s">
        <v>98</v>
      </c>
      <c r="F79" s="4" t="s">
        <v>101</v>
      </c>
      <c r="G79" s="7">
        <f>G80+G83+G84+G85+G86</f>
        <v>381413.19999999995</v>
      </c>
      <c r="H79" s="7">
        <f>H80+H83+H84+H85+H86</f>
        <v>381413.19999999995</v>
      </c>
      <c r="I79" s="7">
        <f>I80+I85+I86</f>
        <v>372344.39999999997</v>
      </c>
      <c r="J79" s="7">
        <f t="shared" ref="J79:R79" si="108">J80+J85+J86</f>
        <v>9068.7999999999993</v>
      </c>
      <c r="K79" s="7">
        <f t="shared" si="108"/>
        <v>0</v>
      </c>
      <c r="L79" s="7">
        <f t="shared" si="108"/>
        <v>0</v>
      </c>
      <c r="M79" s="7">
        <f>M80+M83+M84+M85+M86</f>
        <v>379527.8</v>
      </c>
      <c r="N79" s="7">
        <f>N80+N83+N84+N85+N86</f>
        <v>379527.8</v>
      </c>
      <c r="O79" s="7">
        <f t="shared" si="108"/>
        <v>370459</v>
      </c>
      <c r="P79" s="7">
        <f t="shared" si="108"/>
        <v>9068.7999999999993</v>
      </c>
      <c r="Q79" s="7">
        <f t="shared" si="108"/>
        <v>0</v>
      </c>
      <c r="R79" s="7">
        <f t="shared" si="108"/>
        <v>0</v>
      </c>
      <c r="S79" s="40">
        <f t="shared" si="2"/>
        <v>0.99505680453639267</v>
      </c>
      <c r="T79" s="40">
        <f t="shared" si="3"/>
        <v>0.99505680453639267</v>
      </c>
    </row>
    <row r="80" spans="1:22" s="53" customFormat="1" hidden="1" x14ac:dyDescent="0.2">
      <c r="A80" s="135" t="s">
        <v>59</v>
      </c>
      <c r="B80" s="138" t="s">
        <v>160</v>
      </c>
      <c r="C80" s="50" t="s">
        <v>30</v>
      </c>
      <c r="D80" s="50"/>
      <c r="E80" s="50"/>
      <c r="F80" s="50"/>
      <c r="G80" s="49">
        <f>SUM(G81:G82)</f>
        <v>304183.3</v>
      </c>
      <c r="H80" s="49">
        <f>SUM(H81:H82)</f>
        <v>304183.3</v>
      </c>
      <c r="I80" s="49">
        <f>SUM(I81:I84)</f>
        <v>304183.3</v>
      </c>
      <c r="J80" s="49">
        <f>SUM(J81:J84)</f>
        <v>9068.7999999999993</v>
      </c>
      <c r="K80" s="49">
        <f>SUM(K81:K82)</f>
        <v>0</v>
      </c>
      <c r="L80" s="49">
        <f>SUM(L81:L82)</f>
        <v>0</v>
      </c>
      <c r="M80" s="49">
        <f>SUM(M81:M82)</f>
        <v>303947</v>
      </c>
      <c r="N80" s="49">
        <f>SUM(N81:N82)</f>
        <v>303947</v>
      </c>
      <c r="O80" s="49">
        <f>SUM(O81:O84)</f>
        <v>303947</v>
      </c>
      <c r="P80" s="49">
        <f>SUM(P81:P84)</f>
        <v>9068.7999999999993</v>
      </c>
      <c r="Q80" s="49">
        <f>SUM(Q81:Q82)</f>
        <v>0</v>
      </c>
      <c r="R80" s="49">
        <f>SUM(R81:R82)</f>
        <v>0</v>
      </c>
      <c r="S80" s="52">
        <f t="shared" si="2"/>
        <v>0.99922316576879799</v>
      </c>
      <c r="T80" s="52">
        <f t="shared" si="3"/>
        <v>0.99922316576879799</v>
      </c>
      <c r="U80" s="107"/>
    </row>
    <row r="81" spans="1:21" s="53" customFormat="1" ht="25.5" hidden="1" x14ac:dyDescent="0.2">
      <c r="A81" s="136"/>
      <c r="B81" s="139"/>
      <c r="C81" s="54" t="s">
        <v>88</v>
      </c>
      <c r="D81" s="56"/>
      <c r="E81" s="56"/>
      <c r="F81" s="56"/>
      <c r="G81" s="48">
        <f t="shared" ref="G81:G86" si="109">H81+L81</f>
        <v>210764.9</v>
      </c>
      <c r="H81" s="48">
        <f t="shared" ref="H81:H86" si="110">I81+J81</f>
        <v>210764.9</v>
      </c>
      <c r="I81" s="48">
        <v>210764.9</v>
      </c>
      <c r="J81" s="48"/>
      <c r="K81" s="48"/>
      <c r="L81" s="48"/>
      <c r="M81" s="48">
        <f t="shared" ref="M81:M86" si="111">N81+R81</f>
        <v>210528.6</v>
      </c>
      <c r="N81" s="48">
        <f t="shared" ref="N81:N86" si="112">O81+P81</f>
        <v>210528.6</v>
      </c>
      <c r="O81" s="48">
        <v>210528.6</v>
      </c>
      <c r="P81" s="48"/>
      <c r="Q81" s="48"/>
      <c r="R81" s="48"/>
      <c r="S81" s="52">
        <f t="shared" si="2"/>
        <v>0.99887884557627959</v>
      </c>
      <c r="T81" s="52">
        <f t="shared" si="3"/>
        <v>0.99887884557627959</v>
      </c>
      <c r="U81" s="107"/>
    </row>
    <row r="82" spans="1:21" s="53" customFormat="1" ht="25.5" hidden="1" x14ac:dyDescent="0.2">
      <c r="A82" s="137"/>
      <c r="B82" s="140"/>
      <c r="C82" s="56" t="s">
        <v>1</v>
      </c>
      <c r="D82" s="56"/>
      <c r="E82" s="56"/>
      <c r="F82" s="56"/>
      <c r="G82" s="48">
        <f t="shared" si="109"/>
        <v>93418.4</v>
      </c>
      <c r="H82" s="48">
        <f t="shared" si="110"/>
        <v>93418.4</v>
      </c>
      <c r="I82" s="48">
        <v>93418.4</v>
      </c>
      <c r="J82" s="48"/>
      <c r="K82" s="48"/>
      <c r="L82" s="48"/>
      <c r="M82" s="48">
        <f t="shared" si="111"/>
        <v>93418.4</v>
      </c>
      <c r="N82" s="48">
        <f t="shared" si="112"/>
        <v>93418.4</v>
      </c>
      <c r="O82" s="48">
        <v>93418.4</v>
      </c>
      <c r="P82" s="48"/>
      <c r="Q82" s="48"/>
      <c r="R82" s="48"/>
      <c r="S82" s="52">
        <f t="shared" si="2"/>
        <v>1</v>
      </c>
      <c r="T82" s="52">
        <f t="shared" si="3"/>
        <v>1</v>
      </c>
      <c r="U82" s="107"/>
    </row>
    <row r="83" spans="1:21" s="53" customFormat="1" ht="38.25" hidden="1" x14ac:dyDescent="0.2">
      <c r="A83" s="104"/>
      <c r="B83" s="105" t="s">
        <v>263</v>
      </c>
      <c r="C83" s="50" t="s">
        <v>88</v>
      </c>
      <c r="D83" s="106"/>
      <c r="E83" s="106"/>
      <c r="F83" s="106"/>
      <c r="G83" s="48">
        <f t="shared" ref="G83:G84" si="113">H83+L83</f>
        <v>2010</v>
      </c>
      <c r="H83" s="48">
        <f t="shared" ref="H83" si="114">I83+J83</f>
        <v>2010</v>
      </c>
      <c r="I83" s="49"/>
      <c r="J83" s="49">
        <v>2010</v>
      </c>
      <c r="K83" s="49"/>
      <c r="L83" s="49"/>
      <c r="M83" s="48">
        <f t="shared" ref="M83:M84" si="115">N83+R83</f>
        <v>2010</v>
      </c>
      <c r="N83" s="48">
        <f t="shared" ref="N83:N84" si="116">O83+P83</f>
        <v>2010</v>
      </c>
      <c r="O83" s="49"/>
      <c r="P83" s="49">
        <v>2010</v>
      </c>
      <c r="Q83" s="49"/>
      <c r="R83" s="49"/>
      <c r="S83" s="52">
        <f t="shared" ref="S83:S84" si="117">M83/G83</f>
        <v>1</v>
      </c>
      <c r="T83" s="52">
        <f t="shared" ref="T83:T84" si="118">N83/H83</f>
        <v>1</v>
      </c>
      <c r="U83" s="107">
        <v>58110</v>
      </c>
    </row>
    <row r="84" spans="1:21" s="53" customFormat="1" ht="38.25" hidden="1" x14ac:dyDescent="0.2">
      <c r="A84" s="104"/>
      <c r="B84" s="105" t="s">
        <v>264</v>
      </c>
      <c r="C84" s="50" t="s">
        <v>88</v>
      </c>
      <c r="D84" s="106"/>
      <c r="E84" s="106"/>
      <c r="F84" s="106"/>
      <c r="G84" s="48">
        <f t="shared" si="113"/>
        <v>7058.8</v>
      </c>
      <c r="H84" s="48">
        <f>I84+J84</f>
        <v>7058.8</v>
      </c>
      <c r="I84" s="49"/>
      <c r="J84" s="49">
        <v>7058.8</v>
      </c>
      <c r="K84" s="49"/>
      <c r="L84" s="49"/>
      <c r="M84" s="48">
        <f t="shared" si="115"/>
        <v>7058.8</v>
      </c>
      <c r="N84" s="48">
        <f t="shared" si="116"/>
        <v>7058.8</v>
      </c>
      <c r="O84" s="49"/>
      <c r="P84" s="49">
        <v>7058.8</v>
      </c>
      <c r="Q84" s="49"/>
      <c r="R84" s="49"/>
      <c r="S84" s="52">
        <f t="shared" si="117"/>
        <v>1</v>
      </c>
      <c r="T84" s="52">
        <f t="shared" si="118"/>
        <v>1</v>
      </c>
      <c r="U84" s="107">
        <v>58120</v>
      </c>
    </row>
    <row r="85" spans="1:21" s="53" customFormat="1" ht="51" hidden="1" x14ac:dyDescent="0.2">
      <c r="A85" s="55" t="s">
        <v>60</v>
      </c>
      <c r="B85" s="74" t="s">
        <v>159</v>
      </c>
      <c r="C85" s="55" t="s">
        <v>21</v>
      </c>
      <c r="D85" s="55"/>
      <c r="E85" s="55"/>
      <c r="F85" s="55"/>
      <c r="G85" s="48">
        <f t="shared" si="109"/>
        <v>20652.099999999999</v>
      </c>
      <c r="H85" s="48">
        <f t="shared" si="110"/>
        <v>20652.099999999999</v>
      </c>
      <c r="I85" s="48">
        <v>20652.099999999999</v>
      </c>
      <c r="J85" s="48"/>
      <c r="K85" s="48"/>
      <c r="L85" s="48"/>
      <c r="M85" s="48">
        <f t="shared" si="111"/>
        <v>19388.7</v>
      </c>
      <c r="N85" s="48">
        <f t="shared" si="112"/>
        <v>19388.7</v>
      </c>
      <c r="O85" s="48">
        <v>19388.7</v>
      </c>
      <c r="P85" s="48"/>
      <c r="Q85" s="48"/>
      <c r="R85" s="48"/>
      <c r="S85" s="52">
        <f t="shared" si="2"/>
        <v>0.93882462316180926</v>
      </c>
      <c r="T85" s="52">
        <f t="shared" si="3"/>
        <v>0.93882462316180926</v>
      </c>
      <c r="U85" s="107">
        <v>78010</v>
      </c>
    </row>
    <row r="86" spans="1:21" s="53" customFormat="1" ht="25.5" hidden="1" x14ac:dyDescent="0.2">
      <c r="A86" s="55" t="s">
        <v>61</v>
      </c>
      <c r="B86" s="74" t="s">
        <v>158</v>
      </c>
      <c r="C86" s="55" t="s">
        <v>21</v>
      </c>
      <c r="D86" s="55"/>
      <c r="E86" s="55"/>
      <c r="F86" s="55"/>
      <c r="G86" s="48">
        <f t="shared" si="109"/>
        <v>47509</v>
      </c>
      <c r="H86" s="48">
        <f t="shared" si="110"/>
        <v>47509</v>
      </c>
      <c r="I86" s="48">
        <v>47509</v>
      </c>
      <c r="J86" s="48"/>
      <c r="K86" s="48"/>
      <c r="L86" s="48"/>
      <c r="M86" s="48">
        <f t="shared" si="111"/>
        <v>47123.3</v>
      </c>
      <c r="N86" s="48">
        <f t="shared" si="112"/>
        <v>47123.3</v>
      </c>
      <c r="O86" s="48">
        <v>47123.3</v>
      </c>
      <c r="P86" s="48"/>
      <c r="Q86" s="48"/>
      <c r="R86" s="48"/>
      <c r="S86" s="52">
        <f t="shared" si="2"/>
        <v>0.9918815382348608</v>
      </c>
      <c r="T86" s="52">
        <f t="shared" si="3"/>
        <v>0.9918815382348608</v>
      </c>
      <c r="U86" s="107">
        <v>78020</v>
      </c>
    </row>
    <row r="87" spans="1:21" ht="38.25" x14ac:dyDescent="0.2">
      <c r="A87" s="4" t="s">
        <v>227</v>
      </c>
      <c r="B87" s="17" t="s">
        <v>152</v>
      </c>
      <c r="C87" s="27" t="s">
        <v>155</v>
      </c>
      <c r="D87" s="6">
        <v>18</v>
      </c>
      <c r="E87" s="6">
        <v>2</v>
      </c>
      <c r="F87" s="6">
        <v>10</v>
      </c>
      <c r="G87" s="7">
        <f>SUM(G88:G91)</f>
        <v>12054</v>
      </c>
      <c r="H87" s="7">
        <f t="shared" ref="H87:R87" si="119">SUM(H88:H91)</f>
        <v>12054</v>
      </c>
      <c r="I87" s="7">
        <f>SUM(I88:I91)</f>
        <v>12054</v>
      </c>
      <c r="J87" s="7">
        <f t="shared" si="119"/>
        <v>0</v>
      </c>
      <c r="K87" s="7">
        <f t="shared" si="119"/>
        <v>0</v>
      </c>
      <c r="L87" s="7">
        <f t="shared" si="119"/>
        <v>0</v>
      </c>
      <c r="M87" s="7">
        <f t="shared" si="119"/>
        <v>11996.599999999999</v>
      </c>
      <c r="N87" s="7">
        <f t="shared" si="119"/>
        <v>11996.599999999999</v>
      </c>
      <c r="O87" s="7">
        <f t="shared" si="119"/>
        <v>11996.599999999999</v>
      </c>
      <c r="P87" s="7">
        <f t="shared" si="119"/>
        <v>0</v>
      </c>
      <c r="Q87" s="7">
        <f t="shared" si="119"/>
        <v>0</v>
      </c>
      <c r="R87" s="7">
        <f t="shared" si="119"/>
        <v>0</v>
      </c>
      <c r="S87" s="40">
        <f t="shared" si="2"/>
        <v>0.99523809523809514</v>
      </c>
      <c r="T87" s="40">
        <f t="shared" si="3"/>
        <v>0.99523809523809514</v>
      </c>
    </row>
    <row r="88" spans="1:21" s="53" customFormat="1" ht="25.5" hidden="1" x14ac:dyDescent="0.2">
      <c r="A88" s="55"/>
      <c r="B88" s="71" t="s">
        <v>157</v>
      </c>
      <c r="C88" s="54" t="s">
        <v>88</v>
      </c>
      <c r="D88" s="54"/>
      <c r="E88" s="54"/>
      <c r="F88" s="54"/>
      <c r="G88" s="48">
        <f>H88+L88</f>
        <v>10782.8</v>
      </c>
      <c r="H88" s="48">
        <f t="shared" ref="H88" si="120">I88+J88</f>
        <v>10782.8</v>
      </c>
      <c r="I88" s="48">
        <v>10782.8</v>
      </c>
      <c r="J88" s="48"/>
      <c r="K88" s="48"/>
      <c r="L88" s="48"/>
      <c r="M88" s="48">
        <f t="shared" ref="M88" si="121">N88+R88</f>
        <v>10727.8</v>
      </c>
      <c r="N88" s="48">
        <f t="shared" ref="N88" si="122">O88+P88</f>
        <v>10727.8</v>
      </c>
      <c r="O88" s="48">
        <v>10727.8</v>
      </c>
      <c r="P88" s="72"/>
      <c r="Q88" s="72"/>
      <c r="R88" s="72"/>
      <c r="S88" s="52">
        <f t="shared" si="2"/>
        <v>0.99489928404496053</v>
      </c>
      <c r="T88" s="52">
        <f t="shared" si="3"/>
        <v>0.99489928404496053</v>
      </c>
      <c r="U88" s="107"/>
    </row>
    <row r="89" spans="1:21" s="53" customFormat="1" ht="25.5" hidden="1" x14ac:dyDescent="0.2">
      <c r="A89" s="55"/>
      <c r="B89" s="58" t="s">
        <v>156</v>
      </c>
      <c r="C89" s="47" t="s">
        <v>24</v>
      </c>
      <c r="D89" s="47"/>
      <c r="E89" s="47"/>
      <c r="F89" s="47"/>
      <c r="G89" s="48">
        <f>H89+L89</f>
        <v>654.9</v>
      </c>
      <c r="H89" s="48">
        <f t="shared" ref="H89" si="123">I89+J89</f>
        <v>654.9</v>
      </c>
      <c r="I89" s="48">
        <v>654.9</v>
      </c>
      <c r="J89" s="48"/>
      <c r="K89" s="48"/>
      <c r="L89" s="48"/>
      <c r="M89" s="48">
        <f t="shared" ref="M89" si="124">N89+R89</f>
        <v>652.9</v>
      </c>
      <c r="N89" s="48">
        <f t="shared" ref="N89" si="125">O89+P89</f>
        <v>652.9</v>
      </c>
      <c r="O89" s="48">
        <v>652.9</v>
      </c>
      <c r="P89" s="72"/>
      <c r="Q89" s="72"/>
      <c r="R89" s="72"/>
      <c r="S89" s="52">
        <f t="shared" si="2"/>
        <v>0.99694609864101391</v>
      </c>
      <c r="T89" s="52">
        <f t="shared" si="3"/>
        <v>0.99694609864101391</v>
      </c>
      <c r="U89" s="107">
        <v>77030</v>
      </c>
    </row>
    <row r="90" spans="1:21" s="53" customFormat="1" ht="51" hidden="1" x14ac:dyDescent="0.2">
      <c r="A90" s="55"/>
      <c r="B90" s="58" t="s">
        <v>154</v>
      </c>
      <c r="C90" s="47" t="s">
        <v>24</v>
      </c>
      <c r="D90" s="47"/>
      <c r="E90" s="47"/>
      <c r="F90" s="47"/>
      <c r="G90" s="48">
        <f>H90+L90</f>
        <v>519.70000000000005</v>
      </c>
      <c r="H90" s="48">
        <f t="shared" ref="H90" si="126">I90+J90</f>
        <v>519.70000000000005</v>
      </c>
      <c r="I90" s="48">
        <v>519.70000000000005</v>
      </c>
      <c r="J90" s="48"/>
      <c r="K90" s="48"/>
      <c r="L90" s="48"/>
      <c r="M90" s="48">
        <f t="shared" ref="M90" si="127">N90+R90</f>
        <v>519.29999999999995</v>
      </c>
      <c r="N90" s="48">
        <f t="shared" ref="N90" si="128">O90+P90</f>
        <v>519.29999999999995</v>
      </c>
      <c r="O90" s="48">
        <v>519.29999999999995</v>
      </c>
      <c r="P90" s="48"/>
      <c r="Q90" s="48"/>
      <c r="R90" s="48"/>
      <c r="S90" s="52">
        <f t="shared" si="2"/>
        <v>0.99923032518760802</v>
      </c>
      <c r="T90" s="52">
        <f t="shared" si="3"/>
        <v>0.99923032518760802</v>
      </c>
      <c r="U90" s="107">
        <v>77040</v>
      </c>
    </row>
    <row r="91" spans="1:21" s="53" customFormat="1" ht="25.5" hidden="1" x14ac:dyDescent="0.2">
      <c r="A91" s="55"/>
      <c r="B91" s="64" t="s">
        <v>153</v>
      </c>
      <c r="C91" s="54" t="s">
        <v>88</v>
      </c>
      <c r="D91" s="73"/>
      <c r="E91" s="73"/>
      <c r="F91" s="73"/>
      <c r="G91" s="48">
        <f t="shared" ref="G91" si="129">H91+L91</f>
        <v>96.6</v>
      </c>
      <c r="H91" s="48">
        <f t="shared" ref="H91" si="130">I91+J91</f>
        <v>96.6</v>
      </c>
      <c r="I91" s="48">
        <v>96.6</v>
      </c>
      <c r="J91" s="72"/>
      <c r="K91" s="72"/>
      <c r="L91" s="48"/>
      <c r="M91" s="48">
        <f t="shared" ref="M91" si="131">N91+R91</f>
        <v>96.6</v>
      </c>
      <c r="N91" s="48">
        <f t="shared" ref="N91" si="132">O91+P91</f>
        <v>96.6</v>
      </c>
      <c r="O91" s="72">
        <v>96.6</v>
      </c>
      <c r="P91" s="72"/>
      <c r="Q91" s="72"/>
      <c r="R91" s="72"/>
      <c r="S91" s="52">
        <f t="shared" si="2"/>
        <v>1</v>
      </c>
      <c r="T91" s="52">
        <f t="shared" si="3"/>
        <v>1</v>
      </c>
      <c r="U91" s="107"/>
    </row>
    <row r="92" spans="1:21" s="53" customFormat="1" ht="25.5" x14ac:dyDescent="0.2">
      <c r="A92" s="4" t="s">
        <v>283</v>
      </c>
      <c r="B92" s="95" t="s">
        <v>102</v>
      </c>
      <c r="C92" s="27" t="s">
        <v>103</v>
      </c>
      <c r="D92" s="4" t="s">
        <v>90</v>
      </c>
      <c r="E92" s="4" t="s">
        <v>98</v>
      </c>
      <c r="F92" s="4" t="s">
        <v>92</v>
      </c>
      <c r="G92" s="7">
        <f t="shared" ref="G92" si="133">H92+L92</f>
        <v>2950</v>
      </c>
      <c r="H92" s="7">
        <f t="shared" ref="H92" si="134">I92+J92</f>
        <v>2950</v>
      </c>
      <c r="I92" s="7">
        <v>2950</v>
      </c>
      <c r="J92" s="7"/>
      <c r="K92" s="7"/>
      <c r="L92" s="7"/>
      <c r="M92" s="7">
        <f t="shared" ref="M92" si="135">N92+R92</f>
        <v>0</v>
      </c>
      <c r="N92" s="7">
        <f t="shared" ref="N92" si="136">O92+P92</f>
        <v>0</v>
      </c>
      <c r="O92" s="7">
        <v>0</v>
      </c>
      <c r="P92" s="7"/>
      <c r="Q92" s="7"/>
      <c r="R92" s="7"/>
      <c r="S92" s="96">
        <f t="shared" si="2"/>
        <v>0</v>
      </c>
      <c r="T92" s="96">
        <f t="shared" si="3"/>
        <v>0</v>
      </c>
      <c r="U92" s="107"/>
    </row>
    <row r="93" spans="1:21" ht="51" x14ac:dyDescent="0.2">
      <c r="A93" s="4" t="s">
        <v>67</v>
      </c>
      <c r="B93" s="89" t="s">
        <v>228</v>
      </c>
      <c r="C93" s="6" t="s">
        <v>161</v>
      </c>
      <c r="D93" s="4" t="s">
        <v>90</v>
      </c>
      <c r="E93" s="4" t="s">
        <v>98</v>
      </c>
      <c r="F93" s="4" t="s">
        <v>150</v>
      </c>
      <c r="G93" s="7">
        <f>G94</f>
        <v>3542.3</v>
      </c>
      <c r="H93" s="7">
        <f t="shared" ref="H93:I95" si="137">H94</f>
        <v>3542.3</v>
      </c>
      <c r="I93" s="7">
        <f t="shared" si="137"/>
        <v>0</v>
      </c>
      <c r="J93" s="7">
        <f>J94</f>
        <v>3542.3</v>
      </c>
      <c r="K93" s="7">
        <f t="shared" ref="K93" si="138">K94</f>
        <v>0</v>
      </c>
      <c r="L93" s="7">
        <f>L94</f>
        <v>0</v>
      </c>
      <c r="M93" s="7">
        <f t="shared" ref="M93" si="139">M94</f>
        <v>3542.3</v>
      </c>
      <c r="N93" s="7">
        <f t="shared" ref="N93" si="140">N94</f>
        <v>3542.3</v>
      </c>
      <c r="O93" s="7">
        <f t="shared" ref="O93" si="141">O94</f>
        <v>0</v>
      </c>
      <c r="P93" s="7">
        <f t="shared" ref="P93" si="142">P94</f>
        <v>3542.3</v>
      </c>
      <c r="Q93" s="7">
        <f t="shared" ref="Q93" si="143">Q94</f>
        <v>0</v>
      </c>
      <c r="R93" s="7">
        <f t="shared" ref="R93" si="144">R94</f>
        <v>0</v>
      </c>
      <c r="S93" s="40">
        <f t="shared" si="2"/>
        <v>1</v>
      </c>
      <c r="T93" s="40">
        <f t="shared" si="3"/>
        <v>1</v>
      </c>
    </row>
    <row r="94" spans="1:21" s="53" customFormat="1" ht="25.5" hidden="1" x14ac:dyDescent="0.2">
      <c r="A94" s="55"/>
      <c r="B94" s="63" t="s">
        <v>151</v>
      </c>
      <c r="C94" s="47"/>
      <c r="D94" s="55"/>
      <c r="E94" s="55"/>
      <c r="F94" s="55"/>
      <c r="G94" s="48">
        <f>H94+L94</f>
        <v>3542.3</v>
      </c>
      <c r="H94" s="48">
        <f>I94+J94</f>
        <v>3542.3</v>
      </c>
      <c r="I94" s="48">
        <v>0</v>
      </c>
      <c r="J94" s="48">
        <v>3542.3</v>
      </c>
      <c r="K94" s="48">
        <v>0</v>
      </c>
      <c r="L94" s="48">
        <v>0</v>
      </c>
      <c r="M94" s="48">
        <f t="shared" ref="M94" si="145">N94+R94</f>
        <v>3542.3</v>
      </c>
      <c r="N94" s="48">
        <f t="shared" ref="N94" si="146">O94+P94</f>
        <v>3542.3</v>
      </c>
      <c r="O94" s="48">
        <v>0</v>
      </c>
      <c r="P94" s="48">
        <v>3542.3</v>
      </c>
      <c r="Q94" s="48">
        <v>0</v>
      </c>
      <c r="R94" s="48">
        <v>0</v>
      </c>
      <c r="S94" s="52">
        <f t="shared" si="2"/>
        <v>1</v>
      </c>
      <c r="T94" s="52">
        <f t="shared" si="3"/>
        <v>1</v>
      </c>
      <c r="U94" s="107"/>
    </row>
    <row r="95" spans="1:21" ht="89.25" x14ac:dyDescent="0.2">
      <c r="A95" s="4" t="s">
        <v>68</v>
      </c>
      <c r="B95" s="89" t="s">
        <v>229</v>
      </c>
      <c r="C95" s="6" t="s">
        <v>161</v>
      </c>
      <c r="D95" s="4" t="s">
        <v>90</v>
      </c>
      <c r="E95" s="4" t="s">
        <v>98</v>
      </c>
      <c r="F95" s="4" t="s">
        <v>149</v>
      </c>
      <c r="G95" s="7">
        <f>G96</f>
        <v>18524.3</v>
      </c>
      <c r="H95" s="7">
        <f t="shared" si="137"/>
        <v>18524.3</v>
      </c>
      <c r="I95" s="7">
        <f t="shared" si="137"/>
        <v>0</v>
      </c>
      <c r="J95" s="7">
        <f>J96</f>
        <v>18524.3</v>
      </c>
      <c r="K95" s="7">
        <f t="shared" ref="K95" si="147">K96</f>
        <v>0</v>
      </c>
      <c r="L95" s="7">
        <f>L96</f>
        <v>0</v>
      </c>
      <c r="M95" s="7">
        <f t="shared" ref="M95" si="148">M96</f>
        <v>18524.3</v>
      </c>
      <c r="N95" s="7">
        <f t="shared" ref="N95" si="149">N96</f>
        <v>18524.3</v>
      </c>
      <c r="O95" s="7">
        <f t="shared" ref="O95" si="150">O96</f>
        <v>0</v>
      </c>
      <c r="P95" s="7">
        <f t="shared" ref="P95" si="151">P96</f>
        <v>18524.3</v>
      </c>
      <c r="Q95" s="7">
        <f t="shared" ref="Q95" si="152">Q96</f>
        <v>0</v>
      </c>
      <c r="R95" s="7">
        <f t="shared" ref="R95" si="153">R96</f>
        <v>0</v>
      </c>
      <c r="S95" s="40">
        <f t="shared" si="2"/>
        <v>1</v>
      </c>
      <c r="T95" s="40">
        <f t="shared" si="3"/>
        <v>1</v>
      </c>
    </row>
    <row r="96" spans="1:21" s="53" customFormat="1" ht="76.5" hidden="1" x14ac:dyDescent="0.2">
      <c r="A96" s="55"/>
      <c r="B96" s="63" t="s">
        <v>148</v>
      </c>
      <c r="C96" s="47"/>
      <c r="D96" s="55"/>
      <c r="E96" s="55"/>
      <c r="F96" s="55"/>
      <c r="G96" s="48">
        <f>H96+L96</f>
        <v>18524.3</v>
      </c>
      <c r="H96" s="48">
        <f>I96+J96</f>
        <v>18524.3</v>
      </c>
      <c r="I96" s="48">
        <v>0</v>
      </c>
      <c r="J96" s="48">
        <v>18524.3</v>
      </c>
      <c r="K96" s="48">
        <v>0</v>
      </c>
      <c r="L96" s="48">
        <v>0</v>
      </c>
      <c r="M96" s="48">
        <f t="shared" ref="M96" si="154">N96+R96</f>
        <v>18524.3</v>
      </c>
      <c r="N96" s="48">
        <f t="shared" ref="N96" si="155">O96+P96</f>
        <v>18524.3</v>
      </c>
      <c r="O96" s="48">
        <v>0</v>
      </c>
      <c r="P96" s="48">
        <v>18524.3</v>
      </c>
      <c r="Q96" s="48">
        <v>0</v>
      </c>
      <c r="R96" s="48">
        <v>0</v>
      </c>
      <c r="S96" s="52">
        <f t="shared" si="2"/>
        <v>1</v>
      </c>
      <c r="T96" s="52">
        <f t="shared" si="3"/>
        <v>1</v>
      </c>
      <c r="U96" s="107"/>
    </row>
    <row r="97" spans="1:22" ht="22.5" customHeight="1" x14ac:dyDescent="0.2">
      <c r="A97" s="30" t="s">
        <v>69</v>
      </c>
      <c r="B97" s="34" t="s">
        <v>3</v>
      </c>
      <c r="C97" s="30" t="s">
        <v>195</v>
      </c>
      <c r="D97" s="30" t="s">
        <v>90</v>
      </c>
      <c r="E97" s="30" t="s">
        <v>41</v>
      </c>
      <c r="F97" s="30" t="s">
        <v>84</v>
      </c>
      <c r="G97" s="33">
        <f>G98+G100+G101+G103+G104</f>
        <v>25974.2</v>
      </c>
      <c r="H97" s="33">
        <f t="shared" ref="H97:R97" si="156">H98+H100+H101+H103+H104</f>
        <v>25974.2</v>
      </c>
      <c r="I97" s="33">
        <f t="shared" si="156"/>
        <v>24039.200000000001</v>
      </c>
      <c r="J97" s="33">
        <f t="shared" si="156"/>
        <v>1935</v>
      </c>
      <c r="K97" s="33">
        <f t="shared" si="156"/>
        <v>0</v>
      </c>
      <c r="L97" s="33">
        <f t="shared" si="156"/>
        <v>0</v>
      </c>
      <c r="M97" s="33">
        <f t="shared" si="156"/>
        <v>24637.06</v>
      </c>
      <c r="N97" s="33">
        <f t="shared" si="156"/>
        <v>24637.06</v>
      </c>
      <c r="O97" s="33">
        <f t="shared" si="156"/>
        <v>22702.06</v>
      </c>
      <c r="P97" s="33">
        <f t="shared" si="156"/>
        <v>1935</v>
      </c>
      <c r="Q97" s="33">
        <f t="shared" si="156"/>
        <v>0</v>
      </c>
      <c r="R97" s="33">
        <f t="shared" si="156"/>
        <v>0</v>
      </c>
      <c r="S97" s="40">
        <f t="shared" si="2"/>
        <v>0.94852045491295212</v>
      </c>
      <c r="T97" s="40">
        <f t="shared" si="3"/>
        <v>0.94852045491295212</v>
      </c>
    </row>
    <row r="98" spans="1:22" ht="25.5" x14ac:dyDescent="0.2">
      <c r="A98" s="4" t="s">
        <v>70</v>
      </c>
      <c r="B98" s="20" t="s">
        <v>147</v>
      </c>
      <c r="C98" s="6" t="s">
        <v>161</v>
      </c>
      <c r="D98" s="4" t="s">
        <v>90</v>
      </c>
      <c r="E98" s="4" t="s">
        <v>41</v>
      </c>
      <c r="F98" s="4" t="s">
        <v>89</v>
      </c>
      <c r="G98" s="7">
        <f>G99</f>
        <v>2590.8000000000002</v>
      </c>
      <c r="H98" s="7">
        <f t="shared" ref="H98:I98" si="157">H99</f>
        <v>2590.8000000000002</v>
      </c>
      <c r="I98" s="7">
        <f t="shared" si="157"/>
        <v>2590.8000000000002</v>
      </c>
      <c r="J98" s="7">
        <f>J99</f>
        <v>0</v>
      </c>
      <c r="K98" s="7">
        <f t="shared" ref="K98:R98" si="158">K99</f>
        <v>0</v>
      </c>
      <c r="L98" s="7">
        <f t="shared" si="158"/>
        <v>0</v>
      </c>
      <c r="M98" s="7">
        <f t="shared" si="158"/>
        <v>2422.9</v>
      </c>
      <c r="N98" s="7">
        <f t="shared" si="158"/>
        <v>2422.9</v>
      </c>
      <c r="O98" s="7">
        <f t="shared" si="158"/>
        <v>2422.9</v>
      </c>
      <c r="P98" s="7">
        <f t="shared" si="158"/>
        <v>0</v>
      </c>
      <c r="Q98" s="7">
        <f t="shared" si="158"/>
        <v>0</v>
      </c>
      <c r="R98" s="7">
        <f t="shared" si="158"/>
        <v>0</v>
      </c>
      <c r="S98" s="40">
        <f t="shared" si="2"/>
        <v>0.9351937625443878</v>
      </c>
      <c r="T98" s="40">
        <f t="shared" si="3"/>
        <v>0.9351937625443878</v>
      </c>
    </row>
    <row r="99" spans="1:22" s="53" customFormat="1" ht="25.5" hidden="1" x14ac:dyDescent="0.2">
      <c r="A99" s="55" t="s">
        <v>62</v>
      </c>
      <c r="B99" s="70" t="s">
        <v>146</v>
      </c>
      <c r="C99" s="54" t="s">
        <v>88</v>
      </c>
      <c r="D99" s="59"/>
      <c r="E99" s="59"/>
      <c r="F99" s="59"/>
      <c r="G99" s="48">
        <f>H99+L99</f>
        <v>2590.8000000000002</v>
      </c>
      <c r="H99" s="48">
        <f>I99+J99</f>
        <v>2590.8000000000002</v>
      </c>
      <c r="I99" s="48">
        <v>2590.8000000000002</v>
      </c>
      <c r="J99" s="48"/>
      <c r="K99" s="48"/>
      <c r="L99" s="48"/>
      <c r="M99" s="48">
        <f t="shared" ref="M99:M103" si="159">N99+R99</f>
        <v>2422.9</v>
      </c>
      <c r="N99" s="48">
        <f t="shared" ref="N99:N103" si="160">O99+P99</f>
        <v>2422.9</v>
      </c>
      <c r="O99" s="48">
        <v>2422.9</v>
      </c>
      <c r="P99" s="48"/>
      <c r="Q99" s="48"/>
      <c r="R99" s="48"/>
      <c r="S99" s="52">
        <f t="shared" si="2"/>
        <v>0.9351937625443878</v>
      </c>
      <c r="T99" s="52">
        <f t="shared" si="3"/>
        <v>0.9351937625443878</v>
      </c>
      <c r="U99" s="107"/>
    </row>
    <row r="100" spans="1:22" s="53" customFormat="1" ht="38.25" hidden="1" x14ac:dyDescent="0.2">
      <c r="A100" s="55"/>
      <c r="B100" s="81" t="s">
        <v>4</v>
      </c>
      <c r="C100" s="55"/>
      <c r="D100" s="55" t="s">
        <v>90</v>
      </c>
      <c r="E100" s="55" t="s">
        <v>41</v>
      </c>
      <c r="F100" s="55" t="s">
        <v>93</v>
      </c>
      <c r="G100" s="48">
        <f t="shared" ref="G100:G102" si="161">H100+L100</f>
        <v>0</v>
      </c>
      <c r="H100" s="48">
        <f t="shared" ref="H100:H103" si="162">I100+J100</f>
        <v>0</v>
      </c>
      <c r="I100" s="48">
        <v>0</v>
      </c>
      <c r="J100" s="48"/>
      <c r="K100" s="48"/>
      <c r="L100" s="48"/>
      <c r="M100" s="48">
        <f t="shared" si="159"/>
        <v>0</v>
      </c>
      <c r="N100" s="48">
        <f t="shared" si="160"/>
        <v>0</v>
      </c>
      <c r="O100" s="48"/>
      <c r="P100" s="48"/>
      <c r="Q100" s="48"/>
      <c r="R100" s="48"/>
      <c r="S100" s="52" t="e">
        <f t="shared" si="2"/>
        <v>#DIV/0!</v>
      </c>
      <c r="T100" s="52" t="e">
        <f t="shared" si="3"/>
        <v>#DIV/0!</v>
      </c>
      <c r="U100" s="107"/>
    </row>
    <row r="101" spans="1:22" ht="25.5" x14ac:dyDescent="0.2">
      <c r="A101" s="4" t="s">
        <v>71</v>
      </c>
      <c r="B101" s="20" t="s">
        <v>145</v>
      </c>
      <c r="C101" s="2" t="s">
        <v>104</v>
      </c>
      <c r="D101" s="4" t="s">
        <v>90</v>
      </c>
      <c r="E101" s="4" t="s">
        <v>41</v>
      </c>
      <c r="F101" s="4" t="s">
        <v>95</v>
      </c>
      <c r="G101" s="7">
        <f t="shared" ref="G101:R101" si="163">G102</f>
        <v>18291.400000000001</v>
      </c>
      <c r="H101" s="7">
        <f>H102</f>
        <v>18291.400000000001</v>
      </c>
      <c r="I101" s="7">
        <f>I102</f>
        <v>18291.400000000001</v>
      </c>
      <c r="J101" s="7">
        <f t="shared" si="163"/>
        <v>0</v>
      </c>
      <c r="K101" s="7">
        <f t="shared" si="163"/>
        <v>0</v>
      </c>
      <c r="L101" s="7">
        <f t="shared" si="163"/>
        <v>0</v>
      </c>
      <c r="M101" s="7">
        <f t="shared" si="163"/>
        <v>17122.16</v>
      </c>
      <c r="N101" s="7">
        <f t="shared" si="163"/>
        <v>17122.16</v>
      </c>
      <c r="O101" s="7">
        <f t="shared" si="163"/>
        <v>17122.16</v>
      </c>
      <c r="P101" s="7">
        <f t="shared" si="163"/>
        <v>0</v>
      </c>
      <c r="Q101" s="7">
        <f t="shared" si="163"/>
        <v>0</v>
      </c>
      <c r="R101" s="7">
        <f t="shared" si="163"/>
        <v>0</v>
      </c>
      <c r="S101" s="40">
        <f t="shared" si="2"/>
        <v>0.93607706353805609</v>
      </c>
      <c r="T101" s="40">
        <f t="shared" si="3"/>
        <v>0.93607706353805609</v>
      </c>
    </row>
    <row r="102" spans="1:22" s="53" customFormat="1" ht="25.5" hidden="1" x14ac:dyDescent="0.2">
      <c r="A102" s="55" t="s">
        <v>63</v>
      </c>
      <c r="B102" s="70" t="s">
        <v>144</v>
      </c>
      <c r="C102" s="59" t="s">
        <v>104</v>
      </c>
      <c r="D102" s="59"/>
      <c r="E102" s="59"/>
      <c r="F102" s="59"/>
      <c r="G102" s="48">
        <f t="shared" si="161"/>
        <v>18291.400000000001</v>
      </c>
      <c r="H102" s="48">
        <f t="shared" si="162"/>
        <v>18291.400000000001</v>
      </c>
      <c r="I102" s="48">
        <v>18291.400000000001</v>
      </c>
      <c r="J102" s="48">
        <v>0</v>
      </c>
      <c r="K102" s="48"/>
      <c r="L102" s="48"/>
      <c r="M102" s="48">
        <f t="shared" si="159"/>
        <v>17122.16</v>
      </c>
      <c r="N102" s="48">
        <f t="shared" si="160"/>
        <v>17122.16</v>
      </c>
      <c r="O102" s="48">
        <v>17122.16</v>
      </c>
      <c r="P102" s="48"/>
      <c r="Q102" s="48"/>
      <c r="R102" s="48"/>
      <c r="S102" s="52">
        <f t="shared" ref="S102:S156" si="164">M102/G102</f>
        <v>0.93607706353805609</v>
      </c>
      <c r="T102" s="52">
        <f t="shared" ref="T102:T156" si="165">N102/H102</f>
        <v>0.93607706353805609</v>
      </c>
      <c r="U102" s="107"/>
    </row>
    <row r="103" spans="1:22" s="53" customFormat="1" ht="38.25" hidden="1" x14ac:dyDescent="0.2">
      <c r="A103" s="55"/>
      <c r="B103" s="81" t="s">
        <v>143</v>
      </c>
      <c r="C103" s="54" t="s">
        <v>88</v>
      </c>
      <c r="D103" s="55" t="s">
        <v>90</v>
      </c>
      <c r="E103" s="55" t="s">
        <v>41</v>
      </c>
      <c r="F103" s="55" t="s">
        <v>96</v>
      </c>
      <c r="G103" s="48">
        <f>H103+L103</f>
        <v>0</v>
      </c>
      <c r="H103" s="48">
        <f t="shared" si="162"/>
        <v>0</v>
      </c>
      <c r="I103" s="48"/>
      <c r="J103" s="48"/>
      <c r="K103" s="48"/>
      <c r="L103" s="48"/>
      <c r="M103" s="48">
        <f t="shared" si="159"/>
        <v>0</v>
      </c>
      <c r="N103" s="48">
        <f t="shared" si="160"/>
        <v>0</v>
      </c>
      <c r="O103" s="48"/>
      <c r="P103" s="48"/>
      <c r="Q103" s="48"/>
      <c r="R103" s="48"/>
      <c r="S103" s="52" t="e">
        <f t="shared" si="164"/>
        <v>#DIV/0!</v>
      </c>
      <c r="T103" s="52" t="e">
        <f t="shared" si="165"/>
        <v>#DIV/0!</v>
      </c>
      <c r="U103" s="107"/>
    </row>
    <row r="104" spans="1:22" ht="89.25" x14ac:dyDescent="0.2">
      <c r="A104" s="4" t="s">
        <v>72</v>
      </c>
      <c r="B104" s="45" t="s">
        <v>230</v>
      </c>
      <c r="C104" s="6" t="s">
        <v>161</v>
      </c>
      <c r="D104" s="4" t="s">
        <v>90</v>
      </c>
      <c r="E104" s="4" t="s">
        <v>41</v>
      </c>
      <c r="F104" s="4" t="s">
        <v>142</v>
      </c>
      <c r="G104" s="7">
        <f>G105</f>
        <v>5092</v>
      </c>
      <c r="H104" s="7">
        <f>H105</f>
        <v>5092</v>
      </c>
      <c r="I104" s="7">
        <f t="shared" ref="I104:R104" si="166">I105</f>
        <v>3157</v>
      </c>
      <c r="J104" s="7">
        <f t="shared" si="166"/>
        <v>1935</v>
      </c>
      <c r="K104" s="7">
        <f t="shared" si="166"/>
        <v>0</v>
      </c>
      <c r="L104" s="7">
        <f t="shared" si="166"/>
        <v>0</v>
      </c>
      <c r="M104" s="7">
        <f t="shared" si="166"/>
        <v>5092</v>
      </c>
      <c r="N104" s="7">
        <f t="shared" si="166"/>
        <v>5092</v>
      </c>
      <c r="O104" s="7">
        <f t="shared" si="166"/>
        <v>3157</v>
      </c>
      <c r="P104" s="7">
        <f t="shared" si="166"/>
        <v>1935</v>
      </c>
      <c r="Q104" s="7">
        <f t="shared" si="166"/>
        <v>0</v>
      </c>
      <c r="R104" s="7">
        <f t="shared" si="166"/>
        <v>0</v>
      </c>
      <c r="S104" s="40">
        <f t="shared" si="164"/>
        <v>1</v>
      </c>
      <c r="T104" s="40">
        <f t="shared" si="165"/>
        <v>1</v>
      </c>
      <c r="V104" s="83">
        <v>0.61852567000000003</v>
      </c>
    </row>
    <row r="105" spans="1:22" s="53" customFormat="1" ht="38.25" hidden="1" x14ac:dyDescent="0.2">
      <c r="A105" s="55"/>
      <c r="B105" s="63" t="s">
        <v>141</v>
      </c>
      <c r="C105" s="54"/>
      <c r="D105" s="55"/>
      <c r="E105" s="55"/>
      <c r="F105" s="55"/>
      <c r="G105" s="48">
        <f t="shared" ref="G105" si="167">H105+L105</f>
        <v>5092</v>
      </c>
      <c r="H105" s="48">
        <f t="shared" ref="H105" si="168">I105+J105</f>
        <v>5092</v>
      </c>
      <c r="I105" s="48">
        <v>3157</v>
      </c>
      <c r="J105" s="48">
        <v>1935</v>
      </c>
      <c r="K105" s="48"/>
      <c r="L105" s="48"/>
      <c r="M105" s="48">
        <f t="shared" ref="M105" si="169">N105+R105</f>
        <v>5092</v>
      </c>
      <c r="N105" s="48">
        <f t="shared" ref="N105" si="170">O105+P105</f>
        <v>5092</v>
      </c>
      <c r="O105" s="48">
        <v>3157</v>
      </c>
      <c r="P105" s="48">
        <v>1935</v>
      </c>
      <c r="Q105" s="48"/>
      <c r="R105" s="48"/>
      <c r="S105" s="52">
        <f t="shared" si="164"/>
        <v>1</v>
      </c>
      <c r="T105" s="52">
        <f t="shared" si="165"/>
        <v>1</v>
      </c>
      <c r="U105" s="107"/>
      <c r="V105" s="83">
        <v>0.61852567000000003</v>
      </c>
    </row>
    <row r="106" spans="1:22" ht="25.5" x14ac:dyDescent="0.2">
      <c r="A106" s="30" t="s">
        <v>92</v>
      </c>
      <c r="B106" s="34" t="s">
        <v>2</v>
      </c>
      <c r="C106" s="33" t="s">
        <v>195</v>
      </c>
      <c r="D106" s="33" t="s">
        <v>90</v>
      </c>
      <c r="E106" s="36">
        <v>5</v>
      </c>
      <c r="F106" s="33">
        <v>0</v>
      </c>
      <c r="G106" s="33">
        <f>G107+G108+G114</f>
        <v>27490.5</v>
      </c>
      <c r="H106" s="33">
        <f>H107+H108+H114</f>
        <v>27490.5</v>
      </c>
      <c r="I106" s="33">
        <f>I107+I108+I114</f>
        <v>22530.5</v>
      </c>
      <c r="J106" s="33">
        <f>J107+J108+J114</f>
        <v>4960</v>
      </c>
      <c r="K106" s="33">
        <f t="shared" ref="K106:R106" si="171">K107+K108+K114</f>
        <v>0</v>
      </c>
      <c r="L106" s="33">
        <f t="shared" si="171"/>
        <v>0</v>
      </c>
      <c r="M106" s="33">
        <f t="shared" si="171"/>
        <v>23443.199999999997</v>
      </c>
      <c r="N106" s="33">
        <f t="shared" si="171"/>
        <v>23443.199999999997</v>
      </c>
      <c r="O106" s="33">
        <f t="shared" si="171"/>
        <v>19103.2</v>
      </c>
      <c r="P106" s="33">
        <f t="shared" si="171"/>
        <v>4340</v>
      </c>
      <c r="Q106" s="33">
        <f t="shared" si="171"/>
        <v>0</v>
      </c>
      <c r="R106" s="33">
        <f t="shared" si="171"/>
        <v>0</v>
      </c>
      <c r="S106" s="40">
        <f t="shared" si="164"/>
        <v>0.85277459486004248</v>
      </c>
      <c r="T106" s="40">
        <f t="shared" si="165"/>
        <v>0.85277459486004248</v>
      </c>
    </row>
    <row r="107" spans="1:22" ht="38.25" x14ac:dyDescent="0.2">
      <c r="A107" s="4" t="s">
        <v>231</v>
      </c>
      <c r="B107" s="17" t="s">
        <v>140</v>
      </c>
      <c r="C107" s="27" t="s">
        <v>11</v>
      </c>
      <c r="D107" s="4" t="s">
        <v>90</v>
      </c>
      <c r="E107" s="4" t="s">
        <v>58</v>
      </c>
      <c r="F107" s="4" t="s">
        <v>91</v>
      </c>
      <c r="G107" s="7">
        <f t="shared" ref="G107" si="172">H107+L107</f>
        <v>0</v>
      </c>
      <c r="H107" s="7">
        <f t="shared" ref="H107" si="173">I107+J107</f>
        <v>0</v>
      </c>
      <c r="I107" s="7">
        <v>0</v>
      </c>
      <c r="J107" s="7">
        <v>0</v>
      </c>
      <c r="K107" s="7">
        <v>0</v>
      </c>
      <c r="L107" s="7">
        <v>0</v>
      </c>
      <c r="M107" s="7">
        <f t="shared" ref="M107" si="174">N107+R107</f>
        <v>0</v>
      </c>
      <c r="N107" s="7">
        <f t="shared" ref="N107" si="175">O107+P107</f>
        <v>0</v>
      </c>
      <c r="O107" s="7">
        <v>0</v>
      </c>
      <c r="P107" s="7">
        <v>0</v>
      </c>
      <c r="Q107" s="7">
        <v>0</v>
      </c>
      <c r="R107" s="7">
        <v>0</v>
      </c>
      <c r="S107" s="40" t="e">
        <f t="shared" si="164"/>
        <v>#DIV/0!</v>
      </c>
      <c r="T107" s="40" t="e">
        <f t="shared" si="165"/>
        <v>#DIV/0!</v>
      </c>
    </row>
    <row r="108" spans="1:22" ht="114.75" x14ac:dyDescent="0.2">
      <c r="A108" s="4" t="s">
        <v>232</v>
      </c>
      <c r="B108" s="41" t="s">
        <v>139</v>
      </c>
      <c r="C108" s="6" t="s">
        <v>196</v>
      </c>
      <c r="D108" s="4" t="s">
        <v>90</v>
      </c>
      <c r="E108" s="4" t="s">
        <v>58</v>
      </c>
      <c r="F108" s="4" t="s">
        <v>93</v>
      </c>
      <c r="G108" s="7">
        <f>SUM(G109:G113)</f>
        <v>5350.4</v>
      </c>
      <c r="H108" s="7">
        <f>SUM(H109:H113)</f>
        <v>5350.4</v>
      </c>
      <c r="I108" s="7">
        <f>SUM(I109:I113)</f>
        <v>5350.4</v>
      </c>
      <c r="J108" s="7">
        <f>SUM(J109:J113)</f>
        <v>0</v>
      </c>
      <c r="K108" s="7">
        <v>0</v>
      </c>
      <c r="L108" s="7">
        <f>SUM(L109:L113)</f>
        <v>0</v>
      </c>
      <c r="M108" s="7">
        <f>SUM(M109:M113)</f>
        <v>3572.5999999999995</v>
      </c>
      <c r="N108" s="7">
        <f>SUM(N109:N113)</f>
        <v>3572.5999999999995</v>
      </c>
      <c r="O108" s="7">
        <f>SUM(O109:O113)</f>
        <v>3572.5999999999995</v>
      </c>
      <c r="P108" s="7">
        <f>SUM(P109:P113)</f>
        <v>0</v>
      </c>
      <c r="Q108" s="7">
        <v>0</v>
      </c>
      <c r="R108" s="7">
        <f>SUM(R109:R113)</f>
        <v>0</v>
      </c>
      <c r="S108" s="40">
        <f t="shared" si="164"/>
        <v>0.66772577751196172</v>
      </c>
      <c r="T108" s="40">
        <f t="shared" si="165"/>
        <v>0.66772577751196172</v>
      </c>
    </row>
    <row r="109" spans="1:22" s="53" customFormat="1" ht="25.5" hidden="1" x14ac:dyDescent="0.2">
      <c r="A109" s="68"/>
      <c r="B109" s="68"/>
      <c r="C109" s="54" t="s">
        <v>88</v>
      </c>
      <c r="D109" s="55"/>
      <c r="E109" s="55"/>
      <c r="F109" s="55"/>
      <c r="G109" s="48">
        <f t="shared" ref="G109:G113" si="176">H109+L109</f>
        <v>3640</v>
      </c>
      <c r="H109" s="48">
        <f t="shared" ref="H109:H113" si="177">I109+J109</f>
        <v>3640</v>
      </c>
      <c r="I109" s="48">
        <v>3640</v>
      </c>
      <c r="J109" s="48"/>
      <c r="K109" s="48"/>
      <c r="L109" s="48"/>
      <c r="M109" s="48">
        <f t="shared" ref="M109:M113" si="178">N109+R109</f>
        <v>1898.1</v>
      </c>
      <c r="N109" s="48">
        <f t="shared" ref="N109:N112" si="179">O109+P109</f>
        <v>1898.1</v>
      </c>
      <c r="O109" s="48">
        <v>1898.1</v>
      </c>
      <c r="P109" s="48"/>
      <c r="Q109" s="48"/>
      <c r="R109" s="48"/>
      <c r="S109" s="52">
        <f t="shared" si="164"/>
        <v>0.52145604395604395</v>
      </c>
      <c r="T109" s="52">
        <f t="shared" si="165"/>
        <v>0.52145604395604395</v>
      </c>
      <c r="U109" s="107"/>
    </row>
    <row r="110" spans="1:22" s="53" customFormat="1" ht="25.5" hidden="1" x14ac:dyDescent="0.2">
      <c r="A110" s="68"/>
      <c r="B110" s="68"/>
      <c r="C110" s="55" t="s">
        <v>1</v>
      </c>
      <c r="D110" s="55"/>
      <c r="E110" s="55"/>
      <c r="F110" s="55"/>
      <c r="G110" s="48">
        <f t="shared" si="176"/>
        <v>785</v>
      </c>
      <c r="H110" s="48">
        <f t="shared" si="177"/>
        <v>785</v>
      </c>
      <c r="I110" s="48">
        <v>785</v>
      </c>
      <c r="J110" s="48"/>
      <c r="K110" s="48"/>
      <c r="L110" s="48"/>
      <c r="M110" s="48">
        <f t="shared" si="178"/>
        <v>785</v>
      </c>
      <c r="N110" s="48">
        <f t="shared" si="179"/>
        <v>785</v>
      </c>
      <c r="O110" s="48">
        <v>785</v>
      </c>
      <c r="P110" s="48"/>
      <c r="Q110" s="48"/>
      <c r="R110" s="48"/>
      <c r="S110" s="52">
        <f t="shared" si="164"/>
        <v>1</v>
      </c>
      <c r="T110" s="52">
        <f t="shared" si="165"/>
        <v>1</v>
      </c>
      <c r="U110" s="107"/>
    </row>
    <row r="111" spans="1:22" s="53" customFormat="1" ht="25.5" hidden="1" x14ac:dyDescent="0.2">
      <c r="A111" s="68"/>
      <c r="B111" s="68"/>
      <c r="C111" s="69" t="s">
        <v>23</v>
      </c>
      <c r="D111" s="55"/>
      <c r="E111" s="55"/>
      <c r="F111" s="55"/>
      <c r="G111" s="48">
        <f t="shared" ref="G111" si="180">H111+L111</f>
        <v>256.2</v>
      </c>
      <c r="H111" s="48">
        <f t="shared" ref="H111" si="181">I111+J111</f>
        <v>256.2</v>
      </c>
      <c r="I111" s="48">
        <v>256.2</v>
      </c>
      <c r="J111" s="48"/>
      <c r="K111" s="48"/>
      <c r="L111" s="48"/>
      <c r="M111" s="48">
        <f t="shared" ref="M111" si="182">N111+R111</f>
        <v>256.2</v>
      </c>
      <c r="N111" s="48">
        <f t="shared" ref="N111" si="183">O111+P111</f>
        <v>256.2</v>
      </c>
      <c r="O111" s="48">
        <v>256.2</v>
      </c>
      <c r="P111" s="48"/>
      <c r="Q111" s="48"/>
      <c r="R111" s="48"/>
      <c r="S111" s="52">
        <f t="shared" si="164"/>
        <v>1</v>
      </c>
      <c r="T111" s="52">
        <f t="shared" si="165"/>
        <v>1</v>
      </c>
      <c r="U111" s="107"/>
    </row>
    <row r="112" spans="1:22" s="53" customFormat="1" ht="25.5" hidden="1" x14ac:dyDescent="0.2">
      <c r="A112" s="68"/>
      <c r="B112" s="68"/>
      <c r="C112" s="55" t="s">
        <v>22</v>
      </c>
      <c r="D112" s="55"/>
      <c r="E112" s="55"/>
      <c r="F112" s="55"/>
      <c r="G112" s="48">
        <f t="shared" si="176"/>
        <v>605.29999999999995</v>
      </c>
      <c r="H112" s="48">
        <f t="shared" si="177"/>
        <v>605.29999999999995</v>
      </c>
      <c r="I112" s="48">
        <v>605.29999999999995</v>
      </c>
      <c r="J112" s="48"/>
      <c r="K112" s="48"/>
      <c r="L112" s="48"/>
      <c r="M112" s="48">
        <f t="shared" si="178"/>
        <v>605.29999999999995</v>
      </c>
      <c r="N112" s="48">
        <f t="shared" si="179"/>
        <v>605.29999999999995</v>
      </c>
      <c r="O112" s="48">
        <v>605.29999999999995</v>
      </c>
      <c r="P112" s="48"/>
      <c r="Q112" s="48"/>
      <c r="R112" s="48"/>
      <c r="S112" s="52">
        <f t="shared" si="164"/>
        <v>1</v>
      </c>
      <c r="T112" s="52">
        <f t="shared" si="165"/>
        <v>1</v>
      </c>
      <c r="U112" s="107"/>
    </row>
    <row r="113" spans="1:23" s="53" customFormat="1" ht="25.5" hidden="1" x14ac:dyDescent="0.2">
      <c r="A113" s="68"/>
      <c r="B113" s="68"/>
      <c r="C113" s="47" t="s">
        <v>0</v>
      </c>
      <c r="D113" s="55"/>
      <c r="E113" s="55"/>
      <c r="F113" s="55"/>
      <c r="G113" s="48">
        <f t="shared" si="176"/>
        <v>63.9</v>
      </c>
      <c r="H113" s="48">
        <f t="shared" si="177"/>
        <v>63.9</v>
      </c>
      <c r="I113" s="48">
        <v>63.9</v>
      </c>
      <c r="J113" s="48"/>
      <c r="K113" s="48"/>
      <c r="L113" s="48"/>
      <c r="M113" s="48">
        <f t="shared" si="178"/>
        <v>28</v>
      </c>
      <c r="N113" s="48">
        <f>O113+P113</f>
        <v>28</v>
      </c>
      <c r="O113" s="48">
        <v>28</v>
      </c>
      <c r="P113" s="48"/>
      <c r="Q113" s="48"/>
      <c r="R113" s="48"/>
      <c r="S113" s="52">
        <f t="shared" si="164"/>
        <v>0.43818466353677621</v>
      </c>
      <c r="T113" s="52">
        <f t="shared" si="165"/>
        <v>0.43818466353677621</v>
      </c>
      <c r="U113" s="107"/>
    </row>
    <row r="114" spans="1:23" ht="114.75" x14ac:dyDescent="0.2">
      <c r="A114" s="4" t="s">
        <v>233</v>
      </c>
      <c r="B114" s="20" t="s">
        <v>138</v>
      </c>
      <c r="C114" s="6" t="s">
        <v>262</v>
      </c>
      <c r="D114" s="4" t="s">
        <v>90</v>
      </c>
      <c r="E114" s="4" t="s">
        <v>58</v>
      </c>
      <c r="F114" s="4" t="s">
        <v>94</v>
      </c>
      <c r="G114" s="7">
        <f>G115+G120+G121+G122+G123+G124</f>
        <v>22140.1</v>
      </c>
      <c r="H114" s="7">
        <f>H115+H120+H121+H122+H123+H124</f>
        <v>22140.1</v>
      </c>
      <c r="I114" s="7">
        <f>I115+I120+I121+I122+I123+I124</f>
        <v>17180.099999999999</v>
      </c>
      <c r="J114" s="7">
        <f t="shared" ref="J114:R114" si="184">J115+J120+J121+J122+J123+J124</f>
        <v>4960</v>
      </c>
      <c r="K114" s="7">
        <f t="shared" si="184"/>
        <v>0</v>
      </c>
      <c r="L114" s="7">
        <f t="shared" si="184"/>
        <v>0</v>
      </c>
      <c r="M114" s="7">
        <f t="shared" si="184"/>
        <v>19870.599999999999</v>
      </c>
      <c r="N114" s="7">
        <f>N115+N120+N121+N122+N123+N124</f>
        <v>19870.599999999999</v>
      </c>
      <c r="O114" s="7">
        <f>O115+O120+O121+O122+O123+O124</f>
        <v>15530.6</v>
      </c>
      <c r="P114" s="7">
        <f t="shared" si="184"/>
        <v>4340</v>
      </c>
      <c r="Q114" s="7">
        <f t="shared" si="184"/>
        <v>0</v>
      </c>
      <c r="R114" s="7">
        <f t="shared" si="184"/>
        <v>0</v>
      </c>
      <c r="S114" s="40">
        <f t="shared" si="164"/>
        <v>0.89749368792372208</v>
      </c>
      <c r="T114" s="40">
        <f t="shared" si="165"/>
        <v>0.89749368792372208</v>
      </c>
    </row>
    <row r="115" spans="1:23" s="53" customFormat="1" hidden="1" x14ac:dyDescent="0.2">
      <c r="A115" s="135" t="s">
        <v>65</v>
      </c>
      <c r="B115" s="138" t="s">
        <v>25</v>
      </c>
      <c r="C115" s="50" t="s">
        <v>30</v>
      </c>
      <c r="D115" s="51"/>
      <c r="E115" s="51"/>
      <c r="F115" s="51"/>
      <c r="G115" s="49">
        <f>SUM(G116:G119)</f>
        <v>7804.1</v>
      </c>
      <c r="H115" s="49">
        <f>SUM(H116:H119)</f>
        <v>7804.1</v>
      </c>
      <c r="I115" s="49">
        <f>SUM(I116:I119)</f>
        <v>7804.1</v>
      </c>
      <c r="J115" s="49">
        <f>SUM(J116:J119)</f>
        <v>0</v>
      </c>
      <c r="K115" s="49">
        <f t="shared" ref="K115:R115" si="185">SUM(K116:K119)</f>
        <v>0</v>
      </c>
      <c r="L115" s="49">
        <f t="shared" si="185"/>
        <v>0</v>
      </c>
      <c r="M115" s="49">
        <f>SUM(M116:M119)</f>
        <v>7804.1</v>
      </c>
      <c r="N115" s="49">
        <f t="shared" si="185"/>
        <v>7804.1</v>
      </c>
      <c r="O115" s="49">
        <f t="shared" si="185"/>
        <v>7804.1</v>
      </c>
      <c r="P115" s="49">
        <f t="shared" si="185"/>
        <v>0</v>
      </c>
      <c r="Q115" s="49">
        <f t="shared" si="185"/>
        <v>0</v>
      </c>
      <c r="R115" s="49">
        <f t="shared" si="185"/>
        <v>0</v>
      </c>
      <c r="S115" s="52">
        <f t="shared" si="164"/>
        <v>1</v>
      </c>
      <c r="T115" s="52">
        <f t="shared" si="165"/>
        <v>1</v>
      </c>
      <c r="U115" s="107"/>
    </row>
    <row r="116" spans="1:23" s="53" customFormat="1" ht="25.5" hidden="1" x14ac:dyDescent="0.2">
      <c r="A116" s="136"/>
      <c r="B116" s="139"/>
      <c r="C116" s="54" t="s">
        <v>161</v>
      </c>
      <c r="D116" s="55"/>
      <c r="E116" s="55"/>
      <c r="F116" s="55"/>
      <c r="G116" s="48">
        <f t="shared" ref="G116:G123" si="186">H116+L116</f>
        <v>5270.1</v>
      </c>
      <c r="H116" s="48">
        <f t="shared" ref="H116:H123" si="187">I116+J116</f>
        <v>5270.1</v>
      </c>
      <c r="I116" s="48">
        <v>5270.1</v>
      </c>
      <c r="J116" s="48">
        <v>0</v>
      </c>
      <c r="K116" s="48"/>
      <c r="L116" s="48"/>
      <c r="M116" s="48">
        <f>N116+R116</f>
        <v>5270.1</v>
      </c>
      <c r="N116" s="48">
        <f t="shared" ref="N116:N123" si="188">O116+P116</f>
        <v>5270.1</v>
      </c>
      <c r="O116" s="48">
        <v>5270.1</v>
      </c>
      <c r="P116" s="48"/>
      <c r="Q116" s="48"/>
      <c r="R116" s="48"/>
      <c r="S116" s="52">
        <f t="shared" si="164"/>
        <v>1</v>
      </c>
      <c r="T116" s="52">
        <f t="shared" si="165"/>
        <v>1</v>
      </c>
      <c r="U116" s="107"/>
    </row>
    <row r="117" spans="1:23" s="53" customFormat="1" ht="25.5" hidden="1" x14ac:dyDescent="0.2">
      <c r="A117" s="136"/>
      <c r="B117" s="139"/>
      <c r="C117" s="56" t="s">
        <v>1</v>
      </c>
      <c r="D117" s="55"/>
      <c r="E117" s="55"/>
      <c r="F117" s="55"/>
      <c r="G117" s="48">
        <f t="shared" si="186"/>
        <v>680</v>
      </c>
      <c r="H117" s="48">
        <f t="shared" si="187"/>
        <v>680</v>
      </c>
      <c r="I117" s="48">
        <v>680</v>
      </c>
      <c r="J117" s="48">
        <v>0</v>
      </c>
      <c r="K117" s="48"/>
      <c r="L117" s="48"/>
      <c r="M117" s="48">
        <f t="shared" ref="M117:M123" si="189">N117+R117</f>
        <v>680</v>
      </c>
      <c r="N117" s="48">
        <f t="shared" si="188"/>
        <v>680</v>
      </c>
      <c r="O117" s="48">
        <v>680</v>
      </c>
      <c r="P117" s="48"/>
      <c r="Q117" s="48"/>
      <c r="R117" s="48"/>
      <c r="S117" s="52">
        <f t="shared" si="164"/>
        <v>1</v>
      </c>
      <c r="T117" s="52">
        <f t="shared" si="165"/>
        <v>1</v>
      </c>
      <c r="U117" s="107"/>
    </row>
    <row r="118" spans="1:23" s="53" customFormat="1" ht="25.5" hidden="1" x14ac:dyDescent="0.2">
      <c r="A118" s="136"/>
      <c r="B118" s="139"/>
      <c r="C118" s="56" t="s">
        <v>23</v>
      </c>
      <c r="D118" s="55"/>
      <c r="E118" s="55"/>
      <c r="F118" s="55"/>
      <c r="G118" s="48">
        <f t="shared" si="186"/>
        <v>315</v>
      </c>
      <c r="H118" s="48">
        <f t="shared" si="187"/>
        <v>315</v>
      </c>
      <c r="I118" s="48">
        <v>315</v>
      </c>
      <c r="J118" s="48">
        <v>0</v>
      </c>
      <c r="K118" s="48"/>
      <c r="L118" s="48"/>
      <c r="M118" s="48">
        <f t="shared" si="189"/>
        <v>315</v>
      </c>
      <c r="N118" s="48">
        <f t="shared" si="188"/>
        <v>315</v>
      </c>
      <c r="O118" s="48">
        <v>315</v>
      </c>
      <c r="P118" s="48"/>
      <c r="Q118" s="48"/>
      <c r="R118" s="48"/>
      <c r="S118" s="52">
        <f t="shared" si="164"/>
        <v>1</v>
      </c>
      <c r="T118" s="52">
        <f t="shared" si="165"/>
        <v>1</v>
      </c>
      <c r="U118" s="107"/>
    </row>
    <row r="119" spans="1:23" s="53" customFormat="1" ht="25.5" hidden="1" x14ac:dyDescent="0.2">
      <c r="A119" s="137"/>
      <c r="B119" s="140"/>
      <c r="C119" s="56" t="s">
        <v>22</v>
      </c>
      <c r="D119" s="55"/>
      <c r="E119" s="55"/>
      <c r="F119" s="55"/>
      <c r="G119" s="48">
        <f t="shared" si="186"/>
        <v>1539</v>
      </c>
      <c r="H119" s="48">
        <f t="shared" si="187"/>
        <v>1539</v>
      </c>
      <c r="I119" s="48">
        <v>1539</v>
      </c>
      <c r="J119" s="48">
        <v>0</v>
      </c>
      <c r="K119" s="48"/>
      <c r="L119" s="48"/>
      <c r="M119" s="48">
        <f t="shared" si="189"/>
        <v>1539</v>
      </c>
      <c r="N119" s="48">
        <f t="shared" si="188"/>
        <v>1539</v>
      </c>
      <c r="O119" s="48">
        <v>1539</v>
      </c>
      <c r="P119" s="48"/>
      <c r="Q119" s="48"/>
      <c r="R119" s="48"/>
      <c r="S119" s="52">
        <f t="shared" si="164"/>
        <v>1</v>
      </c>
      <c r="T119" s="52">
        <f t="shared" si="165"/>
        <v>1</v>
      </c>
      <c r="U119" s="107"/>
    </row>
    <row r="120" spans="1:23" s="53" customFormat="1" ht="51" hidden="1" x14ac:dyDescent="0.2">
      <c r="A120" s="57"/>
      <c r="B120" s="58" t="s">
        <v>134</v>
      </c>
      <c r="C120" s="59" t="s">
        <v>104</v>
      </c>
      <c r="D120" s="55"/>
      <c r="E120" s="55"/>
      <c r="F120" s="55"/>
      <c r="G120" s="48">
        <f>H120+L120</f>
        <v>518</v>
      </c>
      <c r="H120" s="48">
        <f>I120+J120</f>
        <v>518</v>
      </c>
      <c r="I120" s="48">
        <v>518</v>
      </c>
      <c r="J120" s="48">
        <v>0</v>
      </c>
      <c r="K120" s="48">
        <v>0</v>
      </c>
      <c r="L120" s="48">
        <v>0</v>
      </c>
      <c r="M120" s="48">
        <f>N120+R120</f>
        <v>511.3</v>
      </c>
      <c r="N120" s="48">
        <f>O120+P120</f>
        <v>511.3</v>
      </c>
      <c r="O120" s="48">
        <v>511.3</v>
      </c>
      <c r="P120" s="48">
        <v>0</v>
      </c>
      <c r="Q120" s="48">
        <v>0</v>
      </c>
      <c r="R120" s="48">
        <v>0</v>
      </c>
      <c r="S120" s="52">
        <f t="shared" si="164"/>
        <v>0.9870656370656371</v>
      </c>
      <c r="T120" s="52">
        <f t="shared" si="165"/>
        <v>0.9870656370656371</v>
      </c>
      <c r="U120" s="107" t="s">
        <v>259</v>
      </c>
    </row>
    <row r="121" spans="1:23" s="53" customFormat="1" ht="51" hidden="1" x14ac:dyDescent="0.2">
      <c r="A121" s="57"/>
      <c r="B121" s="58" t="s">
        <v>135</v>
      </c>
      <c r="C121" s="59" t="s">
        <v>104</v>
      </c>
      <c r="D121" s="55"/>
      <c r="E121" s="55"/>
      <c r="F121" s="55"/>
      <c r="G121" s="48">
        <f t="shared" si="186"/>
        <v>912</v>
      </c>
      <c r="H121" s="48">
        <f t="shared" si="187"/>
        <v>912</v>
      </c>
      <c r="I121" s="48">
        <v>912</v>
      </c>
      <c r="J121" s="48">
        <v>0</v>
      </c>
      <c r="K121" s="48">
        <v>0</v>
      </c>
      <c r="L121" s="48">
        <v>0</v>
      </c>
      <c r="M121" s="48">
        <f t="shared" si="189"/>
        <v>899.2</v>
      </c>
      <c r="N121" s="48">
        <f t="shared" si="188"/>
        <v>899.2</v>
      </c>
      <c r="O121" s="48">
        <v>899.2</v>
      </c>
      <c r="P121" s="48">
        <v>0</v>
      </c>
      <c r="Q121" s="48">
        <v>0</v>
      </c>
      <c r="R121" s="48">
        <v>0</v>
      </c>
      <c r="S121" s="52">
        <f t="shared" si="164"/>
        <v>0.98596491228070182</v>
      </c>
      <c r="T121" s="52">
        <f t="shared" si="165"/>
        <v>0.98596491228070182</v>
      </c>
      <c r="U121" s="107" t="s">
        <v>258</v>
      </c>
    </row>
    <row r="122" spans="1:23" s="53" customFormat="1" ht="51" hidden="1" x14ac:dyDescent="0.2">
      <c r="A122" s="57"/>
      <c r="B122" s="58" t="s">
        <v>136</v>
      </c>
      <c r="C122" s="59" t="s">
        <v>104</v>
      </c>
      <c r="D122" s="55"/>
      <c r="E122" s="55"/>
      <c r="F122" s="55"/>
      <c r="G122" s="48">
        <f t="shared" si="186"/>
        <v>406</v>
      </c>
      <c r="H122" s="48">
        <f t="shared" si="187"/>
        <v>406</v>
      </c>
      <c r="I122" s="48">
        <v>406</v>
      </c>
      <c r="J122" s="48">
        <v>0</v>
      </c>
      <c r="K122" s="48">
        <v>0</v>
      </c>
      <c r="L122" s="48">
        <v>0</v>
      </c>
      <c r="M122" s="48">
        <f t="shared" si="189"/>
        <v>156</v>
      </c>
      <c r="N122" s="48">
        <f t="shared" si="188"/>
        <v>156</v>
      </c>
      <c r="O122" s="48">
        <v>156</v>
      </c>
      <c r="P122" s="48">
        <v>0</v>
      </c>
      <c r="Q122" s="48">
        <v>0</v>
      </c>
      <c r="R122" s="48">
        <v>0</v>
      </c>
      <c r="S122" s="52">
        <f t="shared" si="164"/>
        <v>0.38423645320197042</v>
      </c>
      <c r="T122" s="52">
        <f t="shared" si="165"/>
        <v>0.38423645320197042</v>
      </c>
      <c r="U122" s="107" t="s">
        <v>257</v>
      </c>
    </row>
    <row r="123" spans="1:23" s="53" customFormat="1" ht="51" hidden="1" x14ac:dyDescent="0.2">
      <c r="A123" s="57"/>
      <c r="B123" s="58" t="s">
        <v>137</v>
      </c>
      <c r="C123" s="47" t="s">
        <v>11</v>
      </c>
      <c r="D123" s="55"/>
      <c r="E123" s="55"/>
      <c r="F123" s="55"/>
      <c r="G123" s="48">
        <f t="shared" si="186"/>
        <v>4500</v>
      </c>
      <c r="H123" s="48">
        <f t="shared" si="187"/>
        <v>4500</v>
      </c>
      <c r="I123" s="48">
        <v>4500</v>
      </c>
      <c r="J123" s="48">
        <v>0</v>
      </c>
      <c r="K123" s="48">
        <v>0</v>
      </c>
      <c r="L123" s="48">
        <v>0</v>
      </c>
      <c r="M123" s="48">
        <f t="shared" si="189"/>
        <v>3500</v>
      </c>
      <c r="N123" s="48">
        <f t="shared" si="188"/>
        <v>3500</v>
      </c>
      <c r="O123" s="48">
        <v>3500</v>
      </c>
      <c r="P123" s="48">
        <v>0</v>
      </c>
      <c r="Q123" s="48">
        <v>0</v>
      </c>
      <c r="R123" s="48">
        <v>0</v>
      </c>
      <c r="S123" s="52">
        <f t="shared" si="164"/>
        <v>0.77777777777777779</v>
      </c>
      <c r="T123" s="52">
        <f t="shared" si="165"/>
        <v>0.77777777777777779</v>
      </c>
      <c r="U123" s="107" t="s">
        <v>260</v>
      </c>
    </row>
    <row r="124" spans="1:23" s="53" customFormat="1" ht="48.75" hidden="1" customHeight="1" x14ac:dyDescent="0.2">
      <c r="A124" s="55" t="s">
        <v>66</v>
      </c>
      <c r="B124" s="60" t="s">
        <v>97</v>
      </c>
      <c r="C124" s="47" t="s">
        <v>11</v>
      </c>
      <c r="D124" s="55"/>
      <c r="E124" s="55"/>
      <c r="F124" s="55"/>
      <c r="G124" s="48">
        <f>H124+L124</f>
        <v>8000</v>
      </c>
      <c r="H124" s="48">
        <v>8000</v>
      </c>
      <c r="I124" s="48">
        <f>H124*V124</f>
        <v>3040</v>
      </c>
      <c r="J124" s="48">
        <f>H124*W124</f>
        <v>4960</v>
      </c>
      <c r="K124" s="48">
        <v>0</v>
      </c>
      <c r="L124" s="48">
        <v>0</v>
      </c>
      <c r="M124" s="48">
        <f>N124+R124</f>
        <v>7000</v>
      </c>
      <c r="N124" s="48">
        <v>7000</v>
      </c>
      <c r="O124" s="48">
        <f>N124*V124</f>
        <v>2660</v>
      </c>
      <c r="P124" s="48">
        <f>N124*W124</f>
        <v>4340</v>
      </c>
      <c r="Q124" s="48">
        <v>0</v>
      </c>
      <c r="R124" s="48">
        <v>0</v>
      </c>
      <c r="S124" s="52">
        <f t="shared" si="164"/>
        <v>0.875</v>
      </c>
      <c r="T124" s="52">
        <f t="shared" si="165"/>
        <v>0.875</v>
      </c>
      <c r="U124" s="107" t="s">
        <v>261</v>
      </c>
      <c r="V124" s="97">
        <v>0.38</v>
      </c>
      <c r="W124" s="97">
        <v>0.62</v>
      </c>
    </row>
    <row r="125" spans="1:23" ht="25.5" x14ac:dyDescent="0.2">
      <c r="A125" s="30" t="s">
        <v>234</v>
      </c>
      <c r="B125" s="34" t="s">
        <v>7</v>
      </c>
      <c r="C125" s="30" t="s">
        <v>195</v>
      </c>
      <c r="D125" s="30"/>
      <c r="E125" s="30"/>
      <c r="F125" s="30"/>
      <c r="G125" s="33">
        <f>H125</f>
        <v>171409.5</v>
      </c>
      <c r="H125" s="33">
        <f>SUM(I125:J125)</f>
        <v>171409.5</v>
      </c>
      <c r="I125" s="33">
        <f>I126+I131+I132+I133</f>
        <v>133853.497</v>
      </c>
      <c r="J125" s="33">
        <f>J126+J131+J132+J133</f>
        <v>37556.002999999997</v>
      </c>
      <c r="K125" s="33">
        <f t="shared" ref="K125:L125" si="190">K126+K131+K132</f>
        <v>0</v>
      </c>
      <c r="L125" s="33">
        <f t="shared" si="190"/>
        <v>0</v>
      </c>
      <c r="M125" s="33">
        <f>N125</f>
        <v>171044.40000000002</v>
      </c>
      <c r="N125" s="33">
        <f>SUM(O125:P125)</f>
        <v>171044.40000000002</v>
      </c>
      <c r="O125" s="33">
        <f>O126+O131+O132+O133</f>
        <v>133853.497</v>
      </c>
      <c r="P125" s="33">
        <f>P126+P131+P132+P133</f>
        <v>37190.903000000006</v>
      </c>
      <c r="Q125" s="33">
        <f t="shared" ref="Q125:R125" si="191">Q126+Q131+Q132+Q133</f>
        <v>0</v>
      </c>
      <c r="R125" s="33">
        <f t="shared" si="191"/>
        <v>0</v>
      </c>
      <c r="S125" s="40">
        <f t="shared" si="164"/>
        <v>0.99787001303895073</v>
      </c>
      <c r="T125" s="40">
        <f t="shared" si="165"/>
        <v>0.99787001303895073</v>
      </c>
    </row>
    <row r="126" spans="1:23" ht="51" x14ac:dyDescent="0.2">
      <c r="A126" s="4" t="s">
        <v>235</v>
      </c>
      <c r="B126" s="17" t="s">
        <v>133</v>
      </c>
      <c r="C126" s="27" t="s">
        <v>21</v>
      </c>
      <c r="D126" s="4" t="s">
        <v>90</v>
      </c>
      <c r="E126" s="4" t="s">
        <v>64</v>
      </c>
      <c r="F126" s="4" t="s">
        <v>89</v>
      </c>
      <c r="G126" s="7">
        <f>SUM(G127:G130)</f>
        <v>167260.33000000002</v>
      </c>
      <c r="H126" s="7">
        <f>SUM(H127:H130)</f>
        <v>167260.33000000002</v>
      </c>
      <c r="I126" s="7">
        <f>SUM(I127:I130)</f>
        <v>131617.43</v>
      </c>
      <c r="J126" s="7">
        <f>SUM(J127:J130)</f>
        <v>35642.899999999994</v>
      </c>
      <c r="K126" s="7">
        <f t="shared" ref="K126:R126" si="192">SUM(K127:K130)</f>
        <v>0</v>
      </c>
      <c r="L126" s="7">
        <f t="shared" si="192"/>
        <v>0</v>
      </c>
      <c r="M126" s="7">
        <f t="shared" si="192"/>
        <v>166895.22999999998</v>
      </c>
      <c r="N126" s="7">
        <f>SUM(N127:N130)</f>
        <v>166895.22999999998</v>
      </c>
      <c r="O126" s="7">
        <f>SUM(O127:O130)</f>
        <v>131617.43</v>
      </c>
      <c r="P126" s="7">
        <f t="shared" si="192"/>
        <v>35277.800000000003</v>
      </c>
      <c r="Q126" s="7">
        <f t="shared" si="192"/>
        <v>0</v>
      </c>
      <c r="R126" s="7">
        <f t="shared" si="192"/>
        <v>0</v>
      </c>
      <c r="S126" s="40">
        <f t="shared" si="164"/>
        <v>0.997817175178358</v>
      </c>
      <c r="T126" s="40">
        <f t="shared" si="165"/>
        <v>0.997817175178358</v>
      </c>
    </row>
    <row r="127" spans="1:23" s="53" customFormat="1" ht="25.5" hidden="1" x14ac:dyDescent="0.2">
      <c r="A127" s="55"/>
      <c r="B127" s="61" t="s">
        <v>132</v>
      </c>
      <c r="C127" s="47" t="s">
        <v>21</v>
      </c>
      <c r="D127" s="55"/>
      <c r="E127" s="55"/>
      <c r="F127" s="55"/>
      <c r="G127" s="48">
        <f t="shared" ref="G127" si="193">H127+L127</f>
        <v>9574.5</v>
      </c>
      <c r="H127" s="48">
        <f t="shared" ref="H127" si="194">I127+J127</f>
        <v>9574.5</v>
      </c>
      <c r="I127" s="48">
        <v>0</v>
      </c>
      <c r="J127" s="48">
        <v>9574.5</v>
      </c>
      <c r="K127" s="48">
        <v>0</v>
      </c>
      <c r="L127" s="48">
        <v>0</v>
      </c>
      <c r="M127" s="48">
        <f t="shared" ref="M127" si="195">N127+R127</f>
        <v>9549.9</v>
      </c>
      <c r="N127" s="48">
        <f t="shared" ref="N127" si="196">O127+P127</f>
        <v>9549.9</v>
      </c>
      <c r="O127" s="48">
        <v>0</v>
      </c>
      <c r="P127" s="48">
        <v>9549.9</v>
      </c>
      <c r="Q127" s="48">
        <v>0</v>
      </c>
      <c r="R127" s="48">
        <v>0</v>
      </c>
      <c r="S127" s="52">
        <f t="shared" si="164"/>
        <v>0.99743067523108253</v>
      </c>
      <c r="T127" s="52">
        <f t="shared" si="165"/>
        <v>0.99743067523108253</v>
      </c>
      <c r="U127" s="107" t="s">
        <v>255</v>
      </c>
    </row>
    <row r="128" spans="1:23" s="53" customFormat="1" ht="76.5" hidden="1" x14ac:dyDescent="0.2">
      <c r="A128" s="55"/>
      <c r="B128" s="61" t="s">
        <v>131</v>
      </c>
      <c r="C128" s="47" t="s">
        <v>21</v>
      </c>
      <c r="D128" s="55"/>
      <c r="E128" s="55"/>
      <c r="F128" s="55"/>
      <c r="G128" s="48">
        <f t="shared" ref="G128:G130" si="197">H128+L128</f>
        <v>25983.200000000001</v>
      </c>
      <c r="H128" s="48">
        <f t="shared" ref="H128:H130" si="198">I128+J128</f>
        <v>25983.200000000001</v>
      </c>
      <c r="I128" s="48">
        <v>0</v>
      </c>
      <c r="J128" s="48">
        <v>25983.200000000001</v>
      </c>
      <c r="K128" s="48">
        <v>0</v>
      </c>
      <c r="L128" s="48">
        <v>0</v>
      </c>
      <c r="M128" s="48">
        <f t="shared" ref="M128:M130" si="199">N128+R128</f>
        <v>25642.85</v>
      </c>
      <c r="N128" s="48">
        <f t="shared" ref="N128:N130" si="200">O128+P128</f>
        <v>25642.85</v>
      </c>
      <c r="O128" s="48">
        <v>0</v>
      </c>
      <c r="P128" s="48">
        <v>25642.85</v>
      </c>
      <c r="Q128" s="48">
        <v>0</v>
      </c>
      <c r="R128" s="48">
        <v>0</v>
      </c>
      <c r="S128" s="52">
        <f t="shared" si="164"/>
        <v>0.98690115151328539</v>
      </c>
      <c r="T128" s="52">
        <f t="shared" si="165"/>
        <v>0.98690115151328539</v>
      </c>
      <c r="U128" s="107">
        <v>54600</v>
      </c>
    </row>
    <row r="129" spans="1:22" s="53" customFormat="1" ht="76.5" hidden="1" x14ac:dyDescent="0.2">
      <c r="A129" s="55"/>
      <c r="B129" s="61" t="s">
        <v>130</v>
      </c>
      <c r="C129" s="47" t="s">
        <v>21</v>
      </c>
      <c r="D129" s="55"/>
      <c r="E129" s="55"/>
      <c r="F129" s="55"/>
      <c r="G129" s="48">
        <f t="shared" si="197"/>
        <v>131617.43</v>
      </c>
      <c r="H129" s="48">
        <f t="shared" si="198"/>
        <v>131617.43</v>
      </c>
      <c r="I129" s="48">
        <v>131617.43</v>
      </c>
      <c r="J129" s="48">
        <v>0</v>
      </c>
      <c r="K129" s="48">
        <v>0</v>
      </c>
      <c r="L129" s="48">
        <v>0</v>
      </c>
      <c r="M129" s="48">
        <f t="shared" si="199"/>
        <v>131617.43</v>
      </c>
      <c r="N129" s="48">
        <f t="shared" si="200"/>
        <v>131617.43</v>
      </c>
      <c r="O129" s="48">
        <v>131617.43</v>
      </c>
      <c r="P129" s="48">
        <v>0</v>
      </c>
      <c r="Q129" s="48">
        <v>0</v>
      </c>
      <c r="R129" s="48">
        <v>0</v>
      </c>
      <c r="S129" s="52">
        <f t="shared" si="164"/>
        <v>1</v>
      </c>
      <c r="T129" s="52">
        <f t="shared" si="165"/>
        <v>1</v>
      </c>
      <c r="U129" s="107" t="s">
        <v>256</v>
      </c>
    </row>
    <row r="130" spans="1:22" s="53" customFormat="1" ht="114.75" hidden="1" x14ac:dyDescent="0.2">
      <c r="A130" s="55"/>
      <c r="B130" s="62" t="s">
        <v>129</v>
      </c>
      <c r="C130" s="47" t="s">
        <v>21</v>
      </c>
      <c r="D130" s="55"/>
      <c r="E130" s="55"/>
      <c r="F130" s="55"/>
      <c r="G130" s="48">
        <f t="shared" si="197"/>
        <v>85.2</v>
      </c>
      <c r="H130" s="48">
        <f t="shared" si="198"/>
        <v>85.2</v>
      </c>
      <c r="I130" s="48">
        <v>0</v>
      </c>
      <c r="J130" s="48">
        <v>85.2</v>
      </c>
      <c r="K130" s="48">
        <v>0</v>
      </c>
      <c r="L130" s="48">
        <v>0</v>
      </c>
      <c r="M130" s="48">
        <f t="shared" si="199"/>
        <v>85.05</v>
      </c>
      <c r="N130" s="48">
        <f t="shared" si="200"/>
        <v>85.05</v>
      </c>
      <c r="O130" s="48">
        <v>0</v>
      </c>
      <c r="P130" s="48">
        <v>85.05</v>
      </c>
      <c r="Q130" s="48">
        <v>0</v>
      </c>
      <c r="R130" s="48">
        <v>0</v>
      </c>
      <c r="S130" s="52">
        <f t="shared" si="164"/>
        <v>0.99823943661971826</v>
      </c>
      <c r="T130" s="52">
        <f t="shared" si="165"/>
        <v>0.99823943661971826</v>
      </c>
      <c r="U130" s="107" t="s">
        <v>254</v>
      </c>
    </row>
    <row r="131" spans="1:22" ht="38.25" x14ac:dyDescent="0.2">
      <c r="A131" s="4" t="s">
        <v>236</v>
      </c>
      <c r="B131" s="17" t="s">
        <v>128</v>
      </c>
      <c r="C131" s="6" t="s">
        <v>161</v>
      </c>
      <c r="D131" s="4" t="s">
        <v>90</v>
      </c>
      <c r="E131" s="4" t="s">
        <v>64</v>
      </c>
      <c r="F131" s="4" t="s">
        <v>91</v>
      </c>
      <c r="G131" s="7">
        <f>H131+L131</f>
        <v>0</v>
      </c>
      <c r="H131" s="7">
        <f t="shared" ref="H131:H132" si="201">I131+J131</f>
        <v>0</v>
      </c>
      <c r="I131" s="7">
        <v>0</v>
      </c>
      <c r="J131" s="7">
        <v>0</v>
      </c>
      <c r="K131" s="7">
        <v>0</v>
      </c>
      <c r="L131" s="7">
        <v>0</v>
      </c>
      <c r="M131" s="7">
        <f>N131+R131</f>
        <v>0</v>
      </c>
      <c r="N131" s="7">
        <f t="shared" ref="N131:N132" si="202">O131+P131</f>
        <v>0</v>
      </c>
      <c r="O131" s="7">
        <v>0</v>
      </c>
      <c r="P131" s="7">
        <v>0</v>
      </c>
      <c r="Q131" s="7">
        <v>0</v>
      </c>
      <c r="R131" s="7">
        <v>0</v>
      </c>
      <c r="S131" s="40" t="e">
        <f t="shared" si="164"/>
        <v>#DIV/0!</v>
      </c>
      <c r="T131" s="40" t="e">
        <f t="shared" si="165"/>
        <v>#DIV/0!</v>
      </c>
    </row>
    <row r="132" spans="1:22" ht="25.5" x14ac:dyDescent="0.2">
      <c r="A132" s="4" t="s">
        <v>237</v>
      </c>
      <c r="B132" s="17" t="s">
        <v>127</v>
      </c>
      <c r="C132" s="6" t="s">
        <v>161</v>
      </c>
      <c r="D132" s="4" t="s">
        <v>90</v>
      </c>
      <c r="E132" s="4" t="s">
        <v>64</v>
      </c>
      <c r="F132" s="4" t="s">
        <v>93</v>
      </c>
      <c r="G132" s="7">
        <f t="shared" ref="G132" si="203">H132+L132</f>
        <v>2023.5</v>
      </c>
      <c r="H132" s="7">
        <f t="shared" si="201"/>
        <v>2023.5</v>
      </c>
      <c r="I132" s="7">
        <v>2023.5</v>
      </c>
      <c r="J132" s="7">
        <v>0</v>
      </c>
      <c r="K132" s="7">
        <v>0</v>
      </c>
      <c r="L132" s="7">
        <v>0</v>
      </c>
      <c r="M132" s="7">
        <f t="shared" ref="M132" si="204">N132+R132</f>
        <v>2023.5</v>
      </c>
      <c r="N132" s="7">
        <f t="shared" si="202"/>
        <v>2023.5</v>
      </c>
      <c r="O132" s="7">
        <v>2023.5</v>
      </c>
      <c r="P132" s="7">
        <v>0</v>
      </c>
      <c r="Q132" s="7">
        <v>0</v>
      </c>
      <c r="R132" s="7">
        <v>0</v>
      </c>
      <c r="S132" s="40">
        <f t="shared" si="164"/>
        <v>1</v>
      </c>
      <c r="T132" s="40">
        <f t="shared" si="165"/>
        <v>1</v>
      </c>
    </row>
    <row r="133" spans="1:22" ht="47.25" customHeight="1" x14ac:dyDescent="0.2">
      <c r="A133" s="30" t="s">
        <v>282</v>
      </c>
      <c r="B133" s="31" t="s">
        <v>252</v>
      </c>
      <c r="C133" s="4" t="s">
        <v>21</v>
      </c>
      <c r="D133" s="30" t="s">
        <v>90</v>
      </c>
      <c r="E133" s="30" t="s">
        <v>64</v>
      </c>
      <c r="F133" s="30" t="s">
        <v>150</v>
      </c>
      <c r="G133" s="33">
        <f>G134</f>
        <v>2125.67</v>
      </c>
      <c r="H133" s="33">
        <f t="shared" ref="H133:R133" si="205">H134</f>
        <v>2125.67</v>
      </c>
      <c r="I133" s="33">
        <f t="shared" si="205"/>
        <v>212.56700000000001</v>
      </c>
      <c r="J133" s="33">
        <f t="shared" si="205"/>
        <v>1913.1030000000001</v>
      </c>
      <c r="K133" s="33">
        <f t="shared" si="205"/>
        <v>0</v>
      </c>
      <c r="L133" s="33">
        <f t="shared" si="205"/>
        <v>0</v>
      </c>
      <c r="M133" s="33">
        <f t="shared" si="205"/>
        <v>2125.67</v>
      </c>
      <c r="N133" s="33">
        <f t="shared" si="205"/>
        <v>2125.67</v>
      </c>
      <c r="O133" s="33">
        <f t="shared" si="205"/>
        <v>212.56700000000001</v>
      </c>
      <c r="P133" s="33">
        <f t="shared" si="205"/>
        <v>1913.1030000000001</v>
      </c>
      <c r="Q133" s="33">
        <f t="shared" si="205"/>
        <v>0</v>
      </c>
      <c r="R133" s="33">
        <f t="shared" si="205"/>
        <v>0</v>
      </c>
      <c r="S133" s="40">
        <f t="shared" ref="S133" si="206">M133/G133</f>
        <v>1</v>
      </c>
      <c r="T133" s="40">
        <f t="shared" ref="T133" si="207">N133/H133</f>
        <v>1</v>
      </c>
    </row>
    <row r="134" spans="1:22" ht="47.25" hidden="1" customHeight="1" x14ac:dyDescent="0.2">
      <c r="A134" s="51"/>
      <c r="B134" s="102" t="s">
        <v>253</v>
      </c>
      <c r="C134" s="55" t="s">
        <v>21</v>
      </c>
      <c r="D134" s="51"/>
      <c r="E134" s="51"/>
      <c r="F134" s="51"/>
      <c r="G134" s="48">
        <f>H134+L134</f>
        <v>2125.67</v>
      </c>
      <c r="H134" s="48">
        <v>2125.67</v>
      </c>
      <c r="I134" s="48">
        <f>H134*0.1</f>
        <v>212.56700000000001</v>
      </c>
      <c r="J134" s="48">
        <f>H134*0.9</f>
        <v>1913.1030000000001</v>
      </c>
      <c r="K134" s="48">
        <v>0</v>
      </c>
      <c r="L134" s="48">
        <v>0</v>
      </c>
      <c r="M134" s="48">
        <f>N134+R134</f>
        <v>2125.67</v>
      </c>
      <c r="N134" s="48">
        <v>2125.67</v>
      </c>
      <c r="O134" s="48">
        <f>N134*0.1</f>
        <v>212.56700000000001</v>
      </c>
      <c r="P134" s="48">
        <f>N134*0.9</f>
        <v>1913.1030000000001</v>
      </c>
      <c r="Q134" s="48">
        <v>0</v>
      </c>
      <c r="R134" s="48">
        <v>0</v>
      </c>
      <c r="S134" s="40">
        <f t="shared" ref="S134" si="208">M134/G134</f>
        <v>1</v>
      </c>
      <c r="T134" s="40">
        <f t="shared" ref="T134" si="209">N134/H134</f>
        <v>1</v>
      </c>
      <c r="U134" s="108">
        <v>0.1</v>
      </c>
      <c r="V134" s="103">
        <v>0.9</v>
      </c>
    </row>
    <row r="135" spans="1:22" ht="25.5" x14ac:dyDescent="0.2">
      <c r="A135" s="30" t="s">
        <v>238</v>
      </c>
      <c r="B135" s="34" t="s">
        <v>8</v>
      </c>
      <c r="C135" s="30" t="s">
        <v>195</v>
      </c>
      <c r="D135" s="30" t="s">
        <v>90</v>
      </c>
      <c r="E135" s="30" t="s">
        <v>67</v>
      </c>
      <c r="F135" s="30" t="s">
        <v>84</v>
      </c>
      <c r="G135" s="33">
        <f>G136+G137+G138+G141+G142</f>
        <v>17222.400000000001</v>
      </c>
      <c r="H135" s="33">
        <f t="shared" ref="H135:R135" si="210">H136+H137+H138+H141+H142</f>
        <v>17222.400000000001</v>
      </c>
      <c r="I135" s="33">
        <f>I136+I137+I138+I141+I142</f>
        <v>7907.76</v>
      </c>
      <c r="J135" s="33">
        <f t="shared" si="210"/>
        <v>9314.6400000000012</v>
      </c>
      <c r="K135" s="33">
        <f t="shared" si="210"/>
        <v>0</v>
      </c>
      <c r="L135" s="33">
        <f t="shared" si="210"/>
        <v>0</v>
      </c>
      <c r="M135" s="33">
        <f t="shared" si="210"/>
        <v>17219.5</v>
      </c>
      <c r="N135" s="33">
        <f t="shared" si="210"/>
        <v>17219.5</v>
      </c>
      <c r="O135" s="33">
        <f t="shared" si="210"/>
        <v>7907.47</v>
      </c>
      <c r="P135" s="33">
        <f t="shared" si="210"/>
        <v>9312.0300000000007</v>
      </c>
      <c r="Q135" s="33">
        <f t="shared" si="210"/>
        <v>0</v>
      </c>
      <c r="R135" s="33">
        <f t="shared" si="210"/>
        <v>0</v>
      </c>
      <c r="S135" s="40">
        <f t="shared" si="164"/>
        <v>0.99983161464139714</v>
      </c>
      <c r="T135" s="40">
        <f t="shared" si="165"/>
        <v>0.99983161464139714</v>
      </c>
    </row>
    <row r="136" spans="1:22" ht="76.5" x14ac:dyDescent="0.2">
      <c r="A136" s="4" t="s">
        <v>239</v>
      </c>
      <c r="B136" s="20" t="s">
        <v>126</v>
      </c>
      <c r="C136" s="4" t="s">
        <v>87</v>
      </c>
      <c r="D136" s="4" t="s">
        <v>90</v>
      </c>
      <c r="E136" s="4" t="s">
        <v>67</v>
      </c>
      <c r="F136" s="4" t="s">
        <v>91</v>
      </c>
      <c r="G136" s="7">
        <f>H136+L136</f>
        <v>6785.3</v>
      </c>
      <c r="H136" s="7">
        <f>I136+J136</f>
        <v>6785.3</v>
      </c>
      <c r="I136" s="7">
        <v>6785.3</v>
      </c>
      <c r="J136" s="7">
        <v>0</v>
      </c>
      <c r="K136" s="7">
        <v>0</v>
      </c>
      <c r="L136" s="7">
        <v>0</v>
      </c>
      <c r="M136" s="7">
        <f>N136+R136</f>
        <v>6785.3</v>
      </c>
      <c r="N136" s="7">
        <f>O136+P136</f>
        <v>6785.3</v>
      </c>
      <c r="O136" s="7">
        <v>6785.3</v>
      </c>
      <c r="P136" s="7">
        <v>0</v>
      </c>
      <c r="Q136" s="7">
        <v>0</v>
      </c>
      <c r="R136" s="7">
        <v>0</v>
      </c>
      <c r="S136" s="40">
        <f t="shared" si="164"/>
        <v>1</v>
      </c>
      <c r="T136" s="40">
        <f t="shared" si="165"/>
        <v>1</v>
      </c>
    </row>
    <row r="137" spans="1:22" ht="63.75" x14ac:dyDescent="0.2">
      <c r="A137" s="28" t="s">
        <v>240</v>
      </c>
      <c r="B137" s="29" t="s">
        <v>125</v>
      </c>
      <c r="C137" s="3" t="s">
        <v>1</v>
      </c>
      <c r="D137" s="4" t="s">
        <v>90</v>
      </c>
      <c r="E137" s="4" t="s">
        <v>67</v>
      </c>
      <c r="F137" s="4" t="s">
        <v>93</v>
      </c>
      <c r="G137" s="7">
        <f>H137+L137</f>
        <v>87.5</v>
      </c>
      <c r="H137" s="7">
        <f t="shared" ref="H137" si="211">SUM(I137:J137)</f>
        <v>87.5</v>
      </c>
      <c r="I137" s="7">
        <v>87.5</v>
      </c>
      <c r="J137" s="7">
        <v>0</v>
      </c>
      <c r="K137" s="7">
        <v>0</v>
      </c>
      <c r="L137" s="7">
        <v>0</v>
      </c>
      <c r="M137" s="7">
        <f t="shared" ref="M137" si="212">N137+R137</f>
        <v>87.5</v>
      </c>
      <c r="N137" s="7">
        <f>SUM(O137:P137)</f>
        <v>87.5</v>
      </c>
      <c r="O137" s="7">
        <v>87.5</v>
      </c>
      <c r="P137" s="7">
        <v>0</v>
      </c>
      <c r="Q137" s="7">
        <v>0</v>
      </c>
      <c r="R137" s="7">
        <v>0</v>
      </c>
      <c r="S137" s="40">
        <f t="shared" si="164"/>
        <v>1</v>
      </c>
      <c r="T137" s="40">
        <f t="shared" si="165"/>
        <v>1</v>
      </c>
    </row>
    <row r="138" spans="1:22" ht="40.5" customHeight="1" x14ac:dyDescent="0.2">
      <c r="A138" s="28" t="s">
        <v>105</v>
      </c>
      <c r="B138" s="91" t="s">
        <v>124</v>
      </c>
      <c r="C138" s="3"/>
      <c r="D138" s="4" t="s">
        <v>90</v>
      </c>
      <c r="E138" s="4" t="s">
        <v>67</v>
      </c>
      <c r="F138" s="4" t="s">
        <v>94</v>
      </c>
      <c r="G138" s="7">
        <f t="shared" ref="G138:Q138" si="213">G139+G140</f>
        <v>0</v>
      </c>
      <c r="H138" s="7">
        <f t="shared" si="213"/>
        <v>0</v>
      </c>
      <c r="I138" s="7">
        <f t="shared" si="213"/>
        <v>0</v>
      </c>
      <c r="J138" s="7">
        <f t="shared" si="213"/>
        <v>0</v>
      </c>
      <c r="K138" s="7">
        <f t="shared" si="213"/>
        <v>0</v>
      </c>
      <c r="L138" s="7">
        <f t="shared" si="213"/>
        <v>0</v>
      </c>
      <c r="M138" s="7">
        <f t="shared" si="213"/>
        <v>0</v>
      </c>
      <c r="N138" s="7">
        <f t="shared" si="213"/>
        <v>0</v>
      </c>
      <c r="O138" s="7">
        <f t="shared" si="213"/>
        <v>0</v>
      </c>
      <c r="P138" s="7">
        <f t="shared" si="213"/>
        <v>0</v>
      </c>
      <c r="Q138" s="7">
        <f t="shared" si="213"/>
        <v>0</v>
      </c>
      <c r="R138" s="7">
        <f>R139+R140</f>
        <v>0</v>
      </c>
      <c r="S138" s="40" t="e">
        <f t="shared" ref="S138:S139" si="214">M138/G138</f>
        <v>#DIV/0!</v>
      </c>
      <c r="T138" s="40" t="e">
        <f t="shared" ref="T138:T139" si="215">N138/H138</f>
        <v>#DIV/0!</v>
      </c>
    </row>
    <row r="139" spans="1:22" ht="33" hidden="1" customHeight="1" x14ac:dyDescent="0.2">
      <c r="A139" s="90"/>
      <c r="B139" s="93"/>
      <c r="C139" s="69" t="s">
        <v>22</v>
      </c>
      <c r="D139" s="55"/>
      <c r="E139" s="55"/>
      <c r="F139" s="55"/>
      <c r="G139" s="48">
        <f>H139+L139</f>
        <v>0</v>
      </c>
      <c r="H139" s="48">
        <f>I139+J139</f>
        <v>0</v>
      </c>
      <c r="I139" s="92"/>
      <c r="J139" s="48"/>
      <c r="K139" s="48"/>
      <c r="L139" s="48"/>
      <c r="M139" s="48">
        <f>N139+R139</f>
        <v>0</v>
      </c>
      <c r="N139" s="48">
        <f>O139+P139</f>
        <v>0</v>
      </c>
      <c r="O139" s="48"/>
      <c r="P139" s="48">
        <v>0</v>
      </c>
      <c r="Q139" s="48"/>
      <c r="R139" s="48"/>
      <c r="S139" s="52" t="e">
        <f t="shared" si="214"/>
        <v>#DIV/0!</v>
      </c>
      <c r="T139" s="52" t="e">
        <f t="shared" si="215"/>
        <v>#DIV/0!</v>
      </c>
    </row>
    <row r="140" spans="1:22" s="82" customFormat="1" ht="38.25" hidden="1" x14ac:dyDescent="0.2">
      <c r="A140" s="55" t="s">
        <v>105</v>
      </c>
      <c r="B140" s="61" t="s">
        <v>124</v>
      </c>
      <c r="C140" s="54" t="s">
        <v>88</v>
      </c>
      <c r="D140" s="55" t="s">
        <v>90</v>
      </c>
      <c r="E140" s="55" t="s">
        <v>67</v>
      </c>
      <c r="F140" s="55" t="s">
        <v>94</v>
      </c>
      <c r="G140" s="48">
        <f>H140+L140</f>
        <v>0</v>
      </c>
      <c r="H140" s="48">
        <f>I140+J140</f>
        <v>0</v>
      </c>
      <c r="I140" s="92"/>
      <c r="J140" s="48"/>
      <c r="K140" s="48"/>
      <c r="L140" s="48"/>
      <c r="M140" s="48">
        <f>N140+R140</f>
        <v>0</v>
      </c>
      <c r="N140" s="48">
        <f>O140+P140</f>
        <v>0</v>
      </c>
      <c r="O140" s="48"/>
      <c r="P140" s="48">
        <v>0</v>
      </c>
      <c r="Q140" s="48"/>
      <c r="R140" s="48"/>
      <c r="S140" s="52" t="e">
        <f t="shared" si="164"/>
        <v>#DIV/0!</v>
      </c>
      <c r="T140" s="52" t="e">
        <f t="shared" si="165"/>
        <v>#DIV/0!</v>
      </c>
      <c r="U140" s="109"/>
    </row>
    <row r="141" spans="1:22" ht="51" x14ac:dyDescent="0.2">
      <c r="A141" s="4" t="s">
        <v>241</v>
      </c>
      <c r="B141" s="17" t="s">
        <v>123</v>
      </c>
      <c r="C141" s="6" t="s">
        <v>161</v>
      </c>
      <c r="D141" s="4" t="s">
        <v>90</v>
      </c>
      <c r="E141" s="4" t="s">
        <v>67</v>
      </c>
      <c r="F141" s="4" t="s">
        <v>95</v>
      </c>
      <c r="G141" s="7">
        <f>H141+K141+L141</f>
        <v>0</v>
      </c>
      <c r="H141" s="7">
        <f>I141+J141</f>
        <v>0</v>
      </c>
      <c r="I141" s="21">
        <v>0</v>
      </c>
      <c r="J141" s="7">
        <v>0</v>
      </c>
      <c r="K141" s="7">
        <v>0</v>
      </c>
      <c r="L141" s="7">
        <v>0</v>
      </c>
      <c r="M141" s="7">
        <f>N141+Q141+R141</f>
        <v>0</v>
      </c>
      <c r="N141" s="7">
        <f t="shared" ref="N141" si="216">O141+P141</f>
        <v>0</v>
      </c>
      <c r="O141" s="7">
        <v>0</v>
      </c>
      <c r="P141" s="7">
        <v>0</v>
      </c>
      <c r="Q141" s="7">
        <v>0</v>
      </c>
      <c r="R141" s="7">
        <v>0</v>
      </c>
      <c r="S141" s="40" t="e">
        <f>M141/G141</f>
        <v>#DIV/0!</v>
      </c>
      <c r="T141" s="40" t="e">
        <f t="shared" si="165"/>
        <v>#DIV/0!</v>
      </c>
    </row>
    <row r="142" spans="1:22" ht="51" x14ac:dyDescent="0.2">
      <c r="A142" s="4" t="s">
        <v>242</v>
      </c>
      <c r="B142" s="45" t="s">
        <v>118</v>
      </c>
      <c r="C142" s="6" t="s">
        <v>161</v>
      </c>
      <c r="D142" s="4" t="s">
        <v>90</v>
      </c>
      <c r="E142" s="4" t="s">
        <v>67</v>
      </c>
      <c r="F142" s="4" t="s">
        <v>120</v>
      </c>
      <c r="G142" s="7">
        <f t="shared" ref="G142:H142" si="217">G143</f>
        <v>10349.600000000002</v>
      </c>
      <c r="H142" s="7">
        <f t="shared" si="217"/>
        <v>10349.600000000002</v>
      </c>
      <c r="I142" s="7">
        <f>I143</f>
        <v>1034.96</v>
      </c>
      <c r="J142" s="7">
        <f>J143</f>
        <v>9314.6400000000012</v>
      </c>
      <c r="K142" s="7">
        <f>K143</f>
        <v>0</v>
      </c>
      <c r="L142" s="7">
        <f t="shared" ref="L142:R142" si="218">L143</f>
        <v>0</v>
      </c>
      <c r="M142" s="7">
        <f t="shared" si="218"/>
        <v>10346.700000000001</v>
      </c>
      <c r="N142" s="7">
        <f t="shared" si="218"/>
        <v>10346.700000000001</v>
      </c>
      <c r="O142" s="7">
        <f t="shared" si="218"/>
        <v>1034.67</v>
      </c>
      <c r="P142" s="7">
        <f t="shared" si="218"/>
        <v>9312.0300000000007</v>
      </c>
      <c r="Q142" s="7">
        <f t="shared" si="218"/>
        <v>0</v>
      </c>
      <c r="R142" s="7">
        <f t="shared" si="218"/>
        <v>0</v>
      </c>
      <c r="S142" s="40">
        <f t="shared" si="164"/>
        <v>0.99971979593414229</v>
      </c>
      <c r="T142" s="40">
        <f t="shared" si="165"/>
        <v>0.99971979593414229</v>
      </c>
    </row>
    <row r="143" spans="1:22" s="100" customFormat="1" ht="38.25" hidden="1" x14ac:dyDescent="0.2">
      <c r="A143" s="51"/>
      <c r="B143" s="99" t="s">
        <v>119</v>
      </c>
      <c r="C143" s="50"/>
      <c r="D143" s="51" t="s">
        <v>90</v>
      </c>
      <c r="E143" s="51" t="s">
        <v>67</v>
      </c>
      <c r="F143" s="51" t="s">
        <v>120</v>
      </c>
      <c r="G143" s="49">
        <f>H143+L143</f>
        <v>10349.600000000002</v>
      </c>
      <c r="H143" s="49">
        <f>SUM(I143:J143)</f>
        <v>10349.600000000002</v>
      </c>
      <c r="I143" s="49">
        <f>SUM(I144:I148)</f>
        <v>1034.96</v>
      </c>
      <c r="J143" s="49">
        <f>SUM(J144:J148)</f>
        <v>9314.6400000000012</v>
      </c>
      <c r="K143" s="49"/>
      <c r="L143" s="49"/>
      <c r="M143" s="49">
        <f>N143+R143</f>
        <v>10346.700000000001</v>
      </c>
      <c r="N143" s="49">
        <f>SUM(O143:P143)</f>
        <v>10346.700000000001</v>
      </c>
      <c r="O143" s="49">
        <f>SUM(O144:O148)</f>
        <v>1034.67</v>
      </c>
      <c r="P143" s="49">
        <f>SUM(P144:P148)</f>
        <v>9312.0300000000007</v>
      </c>
      <c r="Q143" s="49"/>
      <c r="R143" s="49"/>
      <c r="S143" s="52">
        <f t="shared" si="164"/>
        <v>0.99971979593414229</v>
      </c>
      <c r="T143" s="52">
        <f t="shared" si="165"/>
        <v>0.99971979593414229</v>
      </c>
      <c r="U143" s="110"/>
    </row>
    <row r="144" spans="1:22" s="53" customFormat="1" ht="25.5" hidden="1" x14ac:dyDescent="0.2">
      <c r="A144" s="55"/>
      <c r="B144" s="86"/>
      <c r="C144" s="54" t="s">
        <v>161</v>
      </c>
      <c r="D144" s="55"/>
      <c r="E144" s="55"/>
      <c r="F144" s="55"/>
      <c r="G144" s="49">
        <f t="shared" ref="G144:G148" si="219">H144+L144</f>
        <v>2267</v>
      </c>
      <c r="H144" s="49">
        <v>2267</v>
      </c>
      <c r="I144" s="101">
        <f>H144*0.1</f>
        <v>226.70000000000002</v>
      </c>
      <c r="J144" s="101">
        <f>H144*0.9</f>
        <v>2040.3</v>
      </c>
      <c r="K144" s="48"/>
      <c r="L144" s="48"/>
      <c r="M144" s="49">
        <f t="shared" ref="M144:M148" si="220">N144+R144</f>
        <v>2267</v>
      </c>
      <c r="N144" s="49">
        <v>2267</v>
      </c>
      <c r="O144" s="101">
        <f>N144*0.1</f>
        <v>226.70000000000002</v>
      </c>
      <c r="P144" s="101">
        <f>N144*0.9</f>
        <v>2040.3</v>
      </c>
      <c r="Q144" s="48"/>
      <c r="R144" s="48"/>
      <c r="S144" s="52">
        <f t="shared" ref="S144:S148" si="221">M144/G144</f>
        <v>1</v>
      </c>
      <c r="T144" s="52">
        <f t="shared" ref="T144:T148" si="222">N144/H144</f>
        <v>1</v>
      </c>
      <c r="U144" s="107"/>
    </row>
    <row r="145" spans="1:23" s="53" customFormat="1" ht="25.5" hidden="1" x14ac:dyDescent="0.2">
      <c r="A145" s="55"/>
      <c r="B145" s="86"/>
      <c r="C145" s="56" t="s">
        <v>1</v>
      </c>
      <c r="D145" s="55"/>
      <c r="E145" s="55"/>
      <c r="F145" s="55"/>
      <c r="G145" s="49">
        <f t="shared" si="219"/>
        <v>1452.6</v>
      </c>
      <c r="H145" s="49">
        <v>1452.6</v>
      </c>
      <c r="I145" s="101">
        <f t="shared" ref="I145:I148" si="223">H145*0.1</f>
        <v>145.26</v>
      </c>
      <c r="J145" s="101">
        <f t="shared" ref="J145:J148" si="224">H145*0.9</f>
        <v>1307.3399999999999</v>
      </c>
      <c r="K145" s="48"/>
      <c r="L145" s="48"/>
      <c r="M145" s="49">
        <f t="shared" si="220"/>
        <v>1452.6</v>
      </c>
      <c r="N145" s="49">
        <v>1452.6</v>
      </c>
      <c r="O145" s="101">
        <f t="shared" ref="O145:O148" si="225">N145*0.1</f>
        <v>145.26</v>
      </c>
      <c r="P145" s="101">
        <f t="shared" ref="P145:P148" si="226">N145*0.9</f>
        <v>1307.3399999999999</v>
      </c>
      <c r="Q145" s="48"/>
      <c r="R145" s="48"/>
      <c r="S145" s="52">
        <f t="shared" si="221"/>
        <v>1</v>
      </c>
      <c r="T145" s="52">
        <f t="shared" si="222"/>
        <v>1</v>
      </c>
      <c r="U145" s="107"/>
    </row>
    <row r="146" spans="1:23" s="53" customFormat="1" ht="25.5" hidden="1" x14ac:dyDescent="0.2">
      <c r="A146" s="55"/>
      <c r="B146" s="86"/>
      <c r="C146" s="56" t="s">
        <v>23</v>
      </c>
      <c r="D146" s="55"/>
      <c r="E146" s="55"/>
      <c r="F146" s="55"/>
      <c r="G146" s="49">
        <f t="shared" si="219"/>
        <v>1098.7</v>
      </c>
      <c r="H146" s="49">
        <v>1098.7</v>
      </c>
      <c r="I146" s="92">
        <f t="shared" si="223"/>
        <v>109.87</v>
      </c>
      <c r="J146" s="92">
        <f t="shared" si="224"/>
        <v>988.83</v>
      </c>
      <c r="K146" s="48"/>
      <c r="L146" s="48"/>
      <c r="M146" s="49">
        <f t="shared" si="220"/>
        <v>1098.7</v>
      </c>
      <c r="N146" s="49">
        <v>1098.7</v>
      </c>
      <c r="O146" s="101">
        <f t="shared" si="225"/>
        <v>109.87</v>
      </c>
      <c r="P146" s="101">
        <f t="shared" si="226"/>
        <v>988.83</v>
      </c>
      <c r="Q146" s="48"/>
      <c r="R146" s="48"/>
      <c r="S146" s="52">
        <f t="shared" si="221"/>
        <v>1</v>
      </c>
      <c r="T146" s="52">
        <f t="shared" si="222"/>
        <v>1</v>
      </c>
      <c r="U146" s="107"/>
    </row>
    <row r="147" spans="1:23" s="53" customFormat="1" ht="25.5" hidden="1" x14ac:dyDescent="0.2">
      <c r="A147" s="55"/>
      <c r="B147" s="86"/>
      <c r="C147" s="56" t="s">
        <v>22</v>
      </c>
      <c r="D147" s="55"/>
      <c r="E147" s="55"/>
      <c r="F147" s="55"/>
      <c r="G147" s="49">
        <f t="shared" si="219"/>
        <v>5257.3</v>
      </c>
      <c r="H147" s="49">
        <v>5257.3</v>
      </c>
      <c r="I147" s="101">
        <f t="shared" si="223"/>
        <v>525.73</v>
      </c>
      <c r="J147" s="101">
        <f t="shared" si="224"/>
        <v>4731.5700000000006</v>
      </c>
      <c r="K147" s="48"/>
      <c r="L147" s="48"/>
      <c r="M147" s="49">
        <f t="shared" si="220"/>
        <v>5257.3</v>
      </c>
      <c r="N147" s="49">
        <v>5257.3</v>
      </c>
      <c r="O147" s="101">
        <f t="shared" si="225"/>
        <v>525.73</v>
      </c>
      <c r="P147" s="101">
        <f t="shared" si="226"/>
        <v>4731.5700000000006</v>
      </c>
      <c r="Q147" s="48"/>
      <c r="R147" s="48"/>
      <c r="S147" s="52">
        <f t="shared" si="221"/>
        <v>1</v>
      </c>
      <c r="T147" s="52">
        <f t="shared" si="222"/>
        <v>1</v>
      </c>
      <c r="U147" s="107"/>
    </row>
    <row r="148" spans="1:23" s="53" customFormat="1" ht="25.5" hidden="1" x14ac:dyDescent="0.2">
      <c r="A148" s="55"/>
      <c r="B148" s="86"/>
      <c r="C148" s="98" t="s">
        <v>0</v>
      </c>
      <c r="D148" s="55"/>
      <c r="E148" s="55"/>
      <c r="F148" s="55"/>
      <c r="G148" s="49">
        <f t="shared" si="219"/>
        <v>274</v>
      </c>
      <c r="H148" s="49">
        <v>274</v>
      </c>
      <c r="I148" s="48">
        <f t="shared" si="223"/>
        <v>27.400000000000002</v>
      </c>
      <c r="J148" s="48">
        <f t="shared" si="224"/>
        <v>246.6</v>
      </c>
      <c r="K148" s="48"/>
      <c r="L148" s="48"/>
      <c r="M148" s="49">
        <f t="shared" si="220"/>
        <v>271.10000000000002</v>
      </c>
      <c r="N148" s="49">
        <v>271.10000000000002</v>
      </c>
      <c r="O148" s="101">
        <f t="shared" si="225"/>
        <v>27.110000000000003</v>
      </c>
      <c r="P148" s="101">
        <f t="shared" si="226"/>
        <v>243.99000000000004</v>
      </c>
      <c r="Q148" s="48"/>
      <c r="R148" s="48"/>
      <c r="S148" s="52">
        <f t="shared" si="221"/>
        <v>0.98941605839416069</v>
      </c>
      <c r="T148" s="52">
        <f t="shared" si="222"/>
        <v>0.98941605839416069</v>
      </c>
      <c r="U148" s="107"/>
    </row>
    <row r="149" spans="1:23" ht="25.5" x14ac:dyDescent="0.2">
      <c r="A149" s="30" t="s">
        <v>243</v>
      </c>
      <c r="B149" s="34" t="s">
        <v>9</v>
      </c>
      <c r="C149" s="30" t="s">
        <v>195</v>
      </c>
      <c r="D149" s="30"/>
      <c r="E149" s="30"/>
      <c r="F149" s="30"/>
      <c r="G149" s="33">
        <f>G150+G151</f>
        <v>55912.7</v>
      </c>
      <c r="H149" s="33">
        <f t="shared" ref="H149:Q149" si="227">H150+H151</f>
        <v>55912.7</v>
      </c>
      <c r="I149" s="33">
        <f t="shared" si="227"/>
        <v>55912.7</v>
      </c>
      <c r="J149" s="33">
        <f t="shared" si="227"/>
        <v>0</v>
      </c>
      <c r="K149" s="33">
        <f t="shared" si="227"/>
        <v>0</v>
      </c>
      <c r="L149" s="33">
        <f t="shared" si="227"/>
        <v>0</v>
      </c>
      <c r="M149" s="33">
        <f t="shared" si="227"/>
        <v>54397.06</v>
      </c>
      <c r="N149" s="33">
        <f t="shared" si="227"/>
        <v>54397.06</v>
      </c>
      <c r="O149" s="33">
        <f t="shared" si="227"/>
        <v>54397.06</v>
      </c>
      <c r="P149" s="33">
        <f t="shared" si="227"/>
        <v>0</v>
      </c>
      <c r="Q149" s="33">
        <f t="shared" si="227"/>
        <v>0</v>
      </c>
      <c r="R149" s="33">
        <f>R150+R151</f>
        <v>0</v>
      </c>
      <c r="S149" s="40">
        <f t="shared" si="164"/>
        <v>0.97289274172057516</v>
      </c>
      <c r="T149" s="40">
        <f t="shared" si="165"/>
        <v>0.97289274172057516</v>
      </c>
    </row>
    <row r="150" spans="1:23" ht="25.5" x14ac:dyDescent="0.2">
      <c r="A150" s="4" t="s">
        <v>244</v>
      </c>
      <c r="B150" s="22" t="s">
        <v>122</v>
      </c>
      <c r="C150" s="4" t="s">
        <v>21</v>
      </c>
      <c r="D150" s="4" t="s">
        <v>90</v>
      </c>
      <c r="E150" s="4" t="s">
        <v>68</v>
      </c>
      <c r="F150" s="4" t="s">
        <v>89</v>
      </c>
      <c r="G150" s="7">
        <f>H150+L150</f>
        <v>33569.599999999999</v>
      </c>
      <c r="H150" s="7">
        <f t="shared" ref="H150:H151" si="228">SUM(I150:J150)</f>
        <v>33569.599999999999</v>
      </c>
      <c r="I150" s="7">
        <v>33569.599999999999</v>
      </c>
      <c r="J150" s="7">
        <v>0</v>
      </c>
      <c r="K150" s="7">
        <v>0</v>
      </c>
      <c r="L150" s="7">
        <v>0</v>
      </c>
      <c r="M150" s="7">
        <f t="shared" ref="M150:M151" si="229">N150+R150</f>
        <v>32557.5</v>
      </c>
      <c r="N150" s="7">
        <f t="shared" ref="N150:N151" si="230">SUM(O150:P150)</f>
        <v>32557.5</v>
      </c>
      <c r="O150" s="7">
        <v>32557.5</v>
      </c>
      <c r="P150" s="7">
        <v>0</v>
      </c>
      <c r="Q150" s="7">
        <v>0</v>
      </c>
      <c r="R150" s="7">
        <v>0</v>
      </c>
      <c r="S150" s="40">
        <f t="shared" si="164"/>
        <v>0.96985069825079839</v>
      </c>
      <c r="T150" s="40">
        <f t="shared" si="165"/>
        <v>0.96985069825079839</v>
      </c>
    </row>
    <row r="151" spans="1:23" ht="25.5" x14ac:dyDescent="0.2">
      <c r="A151" s="4" t="s">
        <v>245</v>
      </c>
      <c r="B151" s="20" t="s">
        <v>121</v>
      </c>
      <c r="C151" s="5" t="s">
        <v>0</v>
      </c>
      <c r="D151" s="5">
        <v>18</v>
      </c>
      <c r="E151" s="5">
        <v>8</v>
      </c>
      <c r="F151" s="4" t="s">
        <v>91</v>
      </c>
      <c r="G151" s="7">
        <f t="shared" ref="G151" si="231">H151+L151</f>
        <v>22343.1</v>
      </c>
      <c r="H151" s="7">
        <f t="shared" si="228"/>
        <v>22343.1</v>
      </c>
      <c r="I151" s="7">
        <v>22343.1</v>
      </c>
      <c r="J151" s="7">
        <v>0</v>
      </c>
      <c r="K151" s="7">
        <v>0</v>
      </c>
      <c r="L151" s="7">
        <v>0</v>
      </c>
      <c r="M151" s="7">
        <f t="shared" si="229"/>
        <v>21839.56</v>
      </c>
      <c r="N151" s="7">
        <f t="shared" si="230"/>
        <v>21839.56</v>
      </c>
      <c r="O151" s="7">
        <v>21839.56</v>
      </c>
      <c r="P151" s="7">
        <v>0</v>
      </c>
      <c r="Q151" s="7">
        <v>0</v>
      </c>
      <c r="R151" s="7">
        <v>0</v>
      </c>
      <c r="S151" s="40">
        <f t="shared" si="164"/>
        <v>0.97746328844251706</v>
      </c>
      <c r="T151" s="40">
        <f t="shared" si="165"/>
        <v>0.97746328844251706</v>
      </c>
    </row>
    <row r="152" spans="1:23" ht="38.25" x14ac:dyDescent="0.2">
      <c r="A152" s="30" t="s">
        <v>246</v>
      </c>
      <c r="B152" s="31" t="s">
        <v>26</v>
      </c>
      <c r="C152" s="32" t="s">
        <v>195</v>
      </c>
      <c r="D152" s="32"/>
      <c r="E152" s="32"/>
      <c r="F152" s="32"/>
      <c r="G152" s="33">
        <f>G153+G155</f>
        <v>172321.22</v>
      </c>
      <c r="H152" s="33">
        <f t="shared" ref="H152:R152" si="232">H153+H155</f>
        <v>172321.22</v>
      </c>
      <c r="I152" s="33">
        <f t="shared" si="232"/>
        <v>95066.62</v>
      </c>
      <c r="J152" s="33">
        <f t="shared" si="232"/>
        <v>77254.600000000006</v>
      </c>
      <c r="K152" s="33">
        <f t="shared" si="232"/>
        <v>0</v>
      </c>
      <c r="L152" s="33">
        <f t="shared" si="232"/>
        <v>0</v>
      </c>
      <c r="M152" s="33">
        <f t="shared" si="232"/>
        <v>172321.2</v>
      </c>
      <c r="N152" s="33">
        <f t="shared" si="232"/>
        <v>172321.2</v>
      </c>
      <c r="O152" s="33">
        <f t="shared" si="232"/>
        <v>95066.6</v>
      </c>
      <c r="P152" s="33">
        <f t="shared" si="232"/>
        <v>77254.600000000006</v>
      </c>
      <c r="Q152" s="33">
        <f t="shared" si="232"/>
        <v>0</v>
      </c>
      <c r="R152" s="33">
        <f t="shared" si="232"/>
        <v>0</v>
      </c>
      <c r="S152" s="40">
        <f t="shared" si="164"/>
        <v>0.99999988393768346</v>
      </c>
      <c r="T152" s="40">
        <f t="shared" si="165"/>
        <v>0.99999988393768346</v>
      </c>
    </row>
    <row r="153" spans="1:23" s="1" customFormat="1" ht="51" x14ac:dyDescent="0.25">
      <c r="A153" s="4" t="s">
        <v>247</v>
      </c>
      <c r="B153" s="88" t="s">
        <v>27</v>
      </c>
      <c r="C153" s="6" t="s">
        <v>161</v>
      </c>
      <c r="D153" s="4">
        <v>18</v>
      </c>
      <c r="E153" s="4" t="s">
        <v>69</v>
      </c>
      <c r="F153" s="4" t="s">
        <v>89</v>
      </c>
      <c r="G153" s="7">
        <f>H153+K153+L153</f>
        <v>52321.2</v>
      </c>
      <c r="H153" s="7">
        <f>H154</f>
        <v>52321.2</v>
      </c>
      <c r="I153" s="7">
        <f>I154</f>
        <v>52321.2</v>
      </c>
      <c r="J153" s="7">
        <f>J154</f>
        <v>0</v>
      </c>
      <c r="K153" s="7">
        <f t="shared" ref="K153" si="233">K154</f>
        <v>0</v>
      </c>
      <c r="L153" s="7">
        <f>L154</f>
        <v>0</v>
      </c>
      <c r="M153" s="7">
        <f>N153+Q153+R153</f>
        <v>52321.2</v>
      </c>
      <c r="N153" s="7">
        <f>N154</f>
        <v>52321.2</v>
      </c>
      <c r="O153" s="7">
        <f>O154</f>
        <v>52321.2</v>
      </c>
      <c r="P153" s="7">
        <f t="shared" ref="P153:Q153" si="234">P154</f>
        <v>0</v>
      </c>
      <c r="Q153" s="7">
        <f t="shared" si="234"/>
        <v>0</v>
      </c>
      <c r="R153" s="7">
        <f>R154</f>
        <v>0</v>
      </c>
      <c r="S153" s="40">
        <f t="shared" si="164"/>
        <v>1</v>
      </c>
      <c r="T153" s="40">
        <f t="shared" si="165"/>
        <v>1</v>
      </c>
      <c r="U153" s="108"/>
    </row>
    <row r="154" spans="1:23" s="65" customFormat="1" ht="25.5" hidden="1" x14ac:dyDescent="0.25">
      <c r="A154" s="55"/>
      <c r="B154" s="64" t="s">
        <v>117</v>
      </c>
      <c r="C154" s="54"/>
      <c r="D154" s="47"/>
      <c r="E154" s="47"/>
      <c r="F154" s="47"/>
      <c r="G154" s="48">
        <f>H154+L154</f>
        <v>52321.2</v>
      </c>
      <c r="H154" s="48">
        <f>SUM(I154:J154)</f>
        <v>52321.2</v>
      </c>
      <c r="I154" s="48">
        <v>52321.2</v>
      </c>
      <c r="J154" s="48"/>
      <c r="K154" s="48"/>
      <c r="L154" s="48"/>
      <c r="M154" s="48">
        <f>N154+R154</f>
        <v>52321.2</v>
      </c>
      <c r="N154" s="48">
        <f>SUM(O154:P154)</f>
        <v>52321.2</v>
      </c>
      <c r="O154" s="48">
        <v>52321.2</v>
      </c>
      <c r="P154" s="48"/>
      <c r="Q154" s="48"/>
      <c r="R154" s="48"/>
      <c r="S154" s="52">
        <f t="shared" si="164"/>
        <v>1</v>
      </c>
      <c r="T154" s="52">
        <f t="shared" si="165"/>
        <v>1</v>
      </c>
      <c r="U154" s="107"/>
    </row>
    <row r="155" spans="1:23" s="1" customFormat="1" ht="51" x14ac:dyDescent="0.25">
      <c r="A155" s="4" t="s">
        <v>248</v>
      </c>
      <c r="B155" s="89" t="s">
        <v>249</v>
      </c>
      <c r="C155" s="6" t="s">
        <v>161</v>
      </c>
      <c r="D155" s="6">
        <v>18</v>
      </c>
      <c r="E155" s="6">
        <v>9</v>
      </c>
      <c r="F155" s="27" t="s">
        <v>116</v>
      </c>
      <c r="G155" s="7">
        <f t="shared" ref="G155:I155" si="235">G156</f>
        <v>120000.02</v>
      </c>
      <c r="H155" s="7">
        <f>H156</f>
        <v>120000.02</v>
      </c>
      <c r="I155" s="7">
        <f t="shared" si="235"/>
        <v>42745.42</v>
      </c>
      <c r="J155" s="7">
        <f>J156</f>
        <v>77254.600000000006</v>
      </c>
      <c r="K155" s="7">
        <f t="shared" ref="K155:R155" si="236">K156</f>
        <v>0</v>
      </c>
      <c r="L155" s="7">
        <f t="shared" si="236"/>
        <v>0</v>
      </c>
      <c r="M155" s="7">
        <f>M156</f>
        <v>120000</v>
      </c>
      <c r="N155" s="7">
        <f t="shared" si="236"/>
        <v>120000</v>
      </c>
      <c r="O155" s="7">
        <f t="shared" si="236"/>
        <v>42745.4</v>
      </c>
      <c r="P155" s="7">
        <f t="shared" si="236"/>
        <v>77254.600000000006</v>
      </c>
      <c r="Q155" s="7">
        <f t="shared" si="236"/>
        <v>0</v>
      </c>
      <c r="R155" s="7">
        <f t="shared" si="236"/>
        <v>0</v>
      </c>
      <c r="S155" s="40">
        <f t="shared" si="164"/>
        <v>0.99999983333336107</v>
      </c>
      <c r="T155" s="40">
        <f t="shared" si="165"/>
        <v>0.99999983333336107</v>
      </c>
      <c r="U155" s="108"/>
      <c r="V155" s="67"/>
    </row>
    <row r="156" spans="1:23" s="65" customFormat="1" ht="36" hidden="1" x14ac:dyDescent="0.25">
      <c r="A156" s="55" t="s">
        <v>73</v>
      </c>
      <c r="B156" s="66" t="s">
        <v>115</v>
      </c>
      <c r="C156" s="47"/>
      <c r="D156" s="47"/>
      <c r="E156" s="47"/>
      <c r="F156" s="47"/>
      <c r="G156" s="47">
        <f>H156</f>
        <v>120000.02</v>
      </c>
      <c r="H156" s="48">
        <f>SUM(I156:J156)</f>
        <v>120000.02</v>
      </c>
      <c r="I156" s="47">
        <v>42745.42</v>
      </c>
      <c r="J156" s="47">
        <v>77254.600000000006</v>
      </c>
      <c r="K156" s="47"/>
      <c r="L156" s="47"/>
      <c r="M156" s="48">
        <f>N156+R156</f>
        <v>120000</v>
      </c>
      <c r="N156" s="48">
        <f>SUM(O156:P156)</f>
        <v>120000</v>
      </c>
      <c r="O156" s="47">
        <v>42745.4</v>
      </c>
      <c r="P156" s="47">
        <v>77254.600000000006</v>
      </c>
      <c r="Q156" s="47"/>
      <c r="R156" s="47"/>
      <c r="S156" s="52">
        <f t="shared" si="164"/>
        <v>0.99999983333336107</v>
      </c>
      <c r="T156" s="52">
        <f t="shared" si="165"/>
        <v>0.99999983333336107</v>
      </c>
      <c r="U156" s="107">
        <f>I156/H156</f>
        <v>0.35621177396470433</v>
      </c>
      <c r="V156" s="67">
        <f>J156/H156</f>
        <v>0.64378822603529573</v>
      </c>
      <c r="W156" s="97">
        <v>0.64380000000000004</v>
      </c>
    </row>
    <row r="172" spans="2:114" s="10" customFormat="1" x14ac:dyDescent="0.2">
      <c r="B172" s="8"/>
      <c r="C172" s="1"/>
      <c r="D172" s="1"/>
      <c r="E172" s="1"/>
      <c r="F172" s="1"/>
      <c r="O172" s="11"/>
      <c r="S172" s="12"/>
      <c r="T172" s="12"/>
      <c r="U172" s="108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</row>
    <row r="173" spans="2:114" s="10" customFormat="1" x14ac:dyDescent="0.2">
      <c r="B173" s="8"/>
      <c r="C173" s="1"/>
      <c r="D173" s="1"/>
      <c r="E173" s="1"/>
      <c r="F173" s="1"/>
      <c r="O173" s="11"/>
      <c r="S173" s="12"/>
      <c r="T173" s="12"/>
      <c r="U173" s="108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</row>
    <row r="174" spans="2:114" s="10" customFormat="1" x14ac:dyDescent="0.2">
      <c r="B174" s="8"/>
      <c r="C174" s="1"/>
      <c r="D174" s="1"/>
      <c r="E174" s="1"/>
      <c r="F174" s="1"/>
      <c r="O174" s="11"/>
      <c r="S174" s="12"/>
      <c r="T174" s="12"/>
      <c r="U174" s="108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</row>
    <row r="175" spans="2:114" s="10" customFormat="1" x14ac:dyDescent="0.2">
      <c r="B175" s="8"/>
      <c r="C175" s="1"/>
      <c r="D175" s="1"/>
      <c r="E175" s="1"/>
      <c r="F175" s="1"/>
      <c r="O175" s="11"/>
      <c r="S175" s="12"/>
      <c r="T175" s="12"/>
      <c r="U175" s="108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</row>
    <row r="176" spans="2:114" s="10" customFormat="1" x14ac:dyDescent="0.2">
      <c r="B176" s="8"/>
      <c r="C176" s="1"/>
      <c r="D176" s="1"/>
      <c r="E176" s="1"/>
      <c r="F176" s="1"/>
      <c r="O176" s="11"/>
      <c r="S176" s="12"/>
      <c r="T176" s="12"/>
      <c r="U176" s="108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</row>
  </sheetData>
  <mergeCells count="38">
    <mergeCell ref="F10:F11"/>
    <mergeCell ref="S7:T8"/>
    <mergeCell ref="S9:S11"/>
    <mergeCell ref="T9:T11"/>
    <mergeCell ref="O9:P9"/>
    <mergeCell ref="N9:N11"/>
    <mergeCell ref="R9:R11"/>
    <mergeCell ref="O10:O11"/>
    <mergeCell ref="P10:P11"/>
    <mergeCell ref="K9:K11"/>
    <mergeCell ref="L9:L11"/>
    <mergeCell ref="Q9:Q11"/>
    <mergeCell ref="I10:I11"/>
    <mergeCell ref="J10:J11"/>
    <mergeCell ref="A7:A11"/>
    <mergeCell ref="A54:A59"/>
    <mergeCell ref="A80:A82"/>
    <mergeCell ref="A115:A119"/>
    <mergeCell ref="B115:B119"/>
    <mergeCell ref="B7:B11"/>
    <mergeCell ref="B54:B59"/>
    <mergeCell ref="B80:B82"/>
    <mergeCell ref="B1:S1"/>
    <mergeCell ref="B3:S3"/>
    <mergeCell ref="B5:S5"/>
    <mergeCell ref="M8:R8"/>
    <mergeCell ref="G9:G11"/>
    <mergeCell ref="C7:C11"/>
    <mergeCell ref="G8:L8"/>
    <mergeCell ref="H9:H11"/>
    <mergeCell ref="I9:J9"/>
    <mergeCell ref="B4:S4"/>
    <mergeCell ref="B2:S2"/>
    <mergeCell ref="M9:M11"/>
    <mergeCell ref="G7:R7"/>
    <mergeCell ref="D7:F9"/>
    <mergeCell ref="D10:D11"/>
    <mergeCell ref="E10:E11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58" fitToHeight="6" orientation="landscape" r:id="rId1"/>
  <rowBreaks count="1" manualBreakCount="1">
    <brk id="15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СВОД_ДЗТиСЗН_форма</vt:lpstr>
      <vt:lpstr>СВОД_ДЗТиСЗН_форма!Заголовки_для_печати</vt:lpstr>
      <vt:lpstr>СВОД_ДЗТиСЗН_форма!Область_печати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ГлБухгалтер</dc:creator>
  <cp:lastModifiedBy>Храпов Сергей Николаевич</cp:lastModifiedBy>
  <cp:lastPrinted>2020-10-09T07:19:31Z</cp:lastPrinted>
  <dcterms:created xsi:type="dcterms:W3CDTF">2013-07-23T17:26:30Z</dcterms:created>
  <dcterms:modified xsi:type="dcterms:W3CDTF">2020-10-09T14:34:48Z</dcterms:modified>
</cp:coreProperties>
</file>